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Завтрак 7-11 лет" sheetId="1" r:id="rId1"/>
    <sheet name="Обед 7-11 лет" sheetId="2" r:id="rId2"/>
    <sheet name="Завтрак 12-18 лет" sheetId="3" r:id="rId3"/>
    <sheet name="обед 12-18 лет" sheetId="4" r:id="rId4"/>
  </sheets>
  <definedNames>
    <definedName name="_xlnm.Print_Area" localSheetId="0">'Завтрак 7-11 лет'!$A$1:$P$109</definedName>
  </definedNames>
  <calcPr calcId="144525"/>
</workbook>
</file>

<file path=xl/calcChain.xml><?xml version="1.0" encoding="utf-8"?>
<calcChain xmlns="http://schemas.openxmlformats.org/spreadsheetml/2006/main">
  <c r="D95" i="4" l="1"/>
  <c r="C95" i="4"/>
  <c r="P94" i="4"/>
  <c r="M94" i="4"/>
  <c r="L94" i="4"/>
  <c r="K94" i="4"/>
  <c r="J94" i="4"/>
  <c r="I94" i="4"/>
  <c r="G94" i="4"/>
  <c r="F94" i="4"/>
  <c r="E94" i="4"/>
  <c r="P93" i="4"/>
  <c r="M93" i="4"/>
  <c r="L93" i="4"/>
  <c r="K93" i="4"/>
  <c r="J93" i="4"/>
  <c r="I93" i="4"/>
  <c r="G93" i="4"/>
  <c r="F93" i="4"/>
  <c r="E93" i="4"/>
  <c r="P92" i="4"/>
  <c r="P95" i="4" s="1"/>
  <c r="O92" i="4"/>
  <c r="O95" i="4" s="1"/>
  <c r="N92" i="4"/>
  <c r="N95" i="4" s="1"/>
  <c r="M92" i="4"/>
  <c r="M95" i="4" s="1"/>
  <c r="L92" i="4"/>
  <c r="L95" i="4" s="1"/>
  <c r="K92" i="4"/>
  <c r="K95" i="4" s="1"/>
  <c r="J92" i="4"/>
  <c r="J95" i="4" s="1"/>
  <c r="I92" i="4"/>
  <c r="I95" i="4" s="1"/>
  <c r="H92" i="4"/>
  <c r="H95" i="4" s="1"/>
  <c r="G92" i="4"/>
  <c r="G95" i="4" s="1"/>
  <c r="F92" i="4"/>
  <c r="F95" i="4" s="1"/>
  <c r="E92" i="4"/>
  <c r="E95" i="4" s="1"/>
  <c r="D87" i="4"/>
  <c r="C87" i="4"/>
  <c r="P86" i="4"/>
  <c r="M86" i="4"/>
  <c r="L86" i="4"/>
  <c r="K86" i="4"/>
  <c r="J86" i="4"/>
  <c r="I86" i="4"/>
  <c r="G86" i="4"/>
  <c r="F86" i="4"/>
  <c r="E86" i="4"/>
  <c r="P85" i="4"/>
  <c r="M85" i="4"/>
  <c r="L85" i="4"/>
  <c r="K85" i="4"/>
  <c r="J85" i="4"/>
  <c r="I85" i="4"/>
  <c r="G85" i="4"/>
  <c r="F85" i="4"/>
  <c r="E85" i="4"/>
  <c r="P83" i="4"/>
  <c r="P87" i="4" s="1"/>
  <c r="O83" i="4"/>
  <c r="O87" i="4" s="1"/>
  <c r="N83" i="4"/>
  <c r="N87" i="4" s="1"/>
  <c r="M83" i="4"/>
  <c r="M87" i="4" s="1"/>
  <c r="L83" i="4"/>
  <c r="L87" i="4" s="1"/>
  <c r="K83" i="4"/>
  <c r="K87" i="4" s="1"/>
  <c r="J83" i="4"/>
  <c r="J87" i="4" s="1"/>
  <c r="I83" i="4"/>
  <c r="I87" i="4" s="1"/>
  <c r="H83" i="4"/>
  <c r="H87" i="4" s="1"/>
  <c r="G83" i="4"/>
  <c r="G87" i="4" s="1"/>
  <c r="F83" i="4"/>
  <c r="F87" i="4" s="1"/>
  <c r="E83" i="4"/>
  <c r="E87" i="4" s="1"/>
  <c r="O79" i="4"/>
  <c r="N79" i="4"/>
  <c r="H79" i="4"/>
  <c r="D79" i="4"/>
  <c r="C79" i="4"/>
  <c r="P78" i="4"/>
  <c r="P79" i="4" s="1"/>
  <c r="M78" i="4"/>
  <c r="L78" i="4"/>
  <c r="L79" i="4" s="1"/>
  <c r="K78" i="4"/>
  <c r="J78" i="4"/>
  <c r="J79" i="4" s="1"/>
  <c r="I78" i="4"/>
  <c r="G78" i="4"/>
  <c r="F78" i="4"/>
  <c r="E78" i="4"/>
  <c r="P77" i="4"/>
  <c r="M77" i="4"/>
  <c r="M79" i="4" s="1"/>
  <c r="L77" i="4"/>
  <c r="K77" i="4"/>
  <c r="K79" i="4" s="1"/>
  <c r="J77" i="4"/>
  <c r="I77" i="4"/>
  <c r="I79" i="4" s="1"/>
  <c r="G77" i="4"/>
  <c r="G79" i="4" s="1"/>
  <c r="F77" i="4"/>
  <c r="F79" i="4" s="1"/>
  <c r="E77" i="4"/>
  <c r="E79" i="4" s="1"/>
  <c r="O72" i="4"/>
  <c r="N72" i="4"/>
  <c r="H72" i="4"/>
  <c r="D72" i="4"/>
  <c r="C72" i="4"/>
  <c r="P71" i="4"/>
  <c r="P72" i="4" s="1"/>
  <c r="M71" i="4"/>
  <c r="L71" i="4"/>
  <c r="L72" i="4" s="1"/>
  <c r="K71" i="4"/>
  <c r="J71" i="4"/>
  <c r="J72" i="4" s="1"/>
  <c r="I71" i="4"/>
  <c r="G71" i="4"/>
  <c r="F71" i="4"/>
  <c r="E71" i="4"/>
  <c r="P70" i="4"/>
  <c r="M70" i="4"/>
  <c r="M72" i="4" s="1"/>
  <c r="L70" i="4"/>
  <c r="K70" i="4"/>
  <c r="K72" i="4" s="1"/>
  <c r="J70" i="4"/>
  <c r="I70" i="4"/>
  <c r="I72" i="4" s="1"/>
  <c r="G70" i="4"/>
  <c r="G72" i="4" s="1"/>
  <c r="F70" i="4"/>
  <c r="F72" i="4" s="1"/>
  <c r="E70" i="4"/>
  <c r="E72" i="4" s="1"/>
  <c r="O64" i="4"/>
  <c r="N64" i="4"/>
  <c r="H64" i="4"/>
  <c r="D64" i="4"/>
  <c r="C64" i="4"/>
  <c r="P63" i="4"/>
  <c r="P64" i="4" s="1"/>
  <c r="M63" i="4"/>
  <c r="L63" i="4"/>
  <c r="L64" i="4" s="1"/>
  <c r="K63" i="4"/>
  <c r="J63" i="4"/>
  <c r="J64" i="4" s="1"/>
  <c r="I63" i="4"/>
  <c r="G63" i="4"/>
  <c r="F63" i="4"/>
  <c r="E63" i="4"/>
  <c r="P62" i="4"/>
  <c r="M62" i="4"/>
  <c r="M64" i="4" s="1"/>
  <c r="L62" i="4"/>
  <c r="K62" i="4"/>
  <c r="K64" i="4" s="1"/>
  <c r="J62" i="4"/>
  <c r="I62" i="4"/>
  <c r="I64" i="4" s="1"/>
  <c r="G62" i="4"/>
  <c r="G64" i="4" s="1"/>
  <c r="F62" i="4"/>
  <c r="F64" i="4" s="1"/>
  <c r="E62" i="4"/>
  <c r="E64" i="4" s="1"/>
  <c r="O55" i="4"/>
  <c r="N55" i="4"/>
  <c r="H55" i="4"/>
  <c r="D55" i="4"/>
  <c r="C55" i="4"/>
  <c r="P54" i="4"/>
  <c r="P55" i="4" s="1"/>
  <c r="M54" i="4"/>
  <c r="L54" i="4"/>
  <c r="L55" i="4" s="1"/>
  <c r="K54" i="4"/>
  <c r="J54" i="4"/>
  <c r="J55" i="4" s="1"/>
  <c r="I54" i="4"/>
  <c r="G54" i="4"/>
  <c r="F54" i="4"/>
  <c r="E54" i="4"/>
  <c r="P53" i="4"/>
  <c r="M53" i="4"/>
  <c r="M55" i="4" s="1"/>
  <c r="L53" i="4"/>
  <c r="K53" i="4"/>
  <c r="K55" i="4" s="1"/>
  <c r="J53" i="4"/>
  <c r="I53" i="4"/>
  <c r="I55" i="4" s="1"/>
  <c r="G53" i="4"/>
  <c r="G55" i="4" s="1"/>
  <c r="F53" i="4"/>
  <c r="F55" i="4" s="1"/>
  <c r="E53" i="4"/>
  <c r="E55" i="4" s="1"/>
  <c r="O47" i="4"/>
  <c r="N47" i="4"/>
  <c r="H47" i="4"/>
  <c r="D47" i="4"/>
  <c r="P46" i="4"/>
  <c r="M46" i="4"/>
  <c r="L46" i="4"/>
  <c r="K46" i="4"/>
  <c r="J46" i="4"/>
  <c r="I46" i="4"/>
  <c r="G46" i="4"/>
  <c r="F46" i="4"/>
  <c r="F47" i="4" s="1"/>
  <c r="E46" i="4"/>
  <c r="P45" i="4"/>
  <c r="P47" i="4" s="1"/>
  <c r="M45" i="4"/>
  <c r="M47" i="4" s="1"/>
  <c r="L45" i="4"/>
  <c r="L47" i="4" s="1"/>
  <c r="K45" i="4"/>
  <c r="K47" i="4" s="1"/>
  <c r="J45" i="4"/>
  <c r="J47" i="4" s="1"/>
  <c r="I45" i="4"/>
  <c r="I47" i="4" s="1"/>
  <c r="G45" i="4"/>
  <c r="G47" i="4" s="1"/>
  <c r="F45" i="4"/>
  <c r="E45" i="4"/>
  <c r="E47" i="4" s="1"/>
  <c r="O38" i="4"/>
  <c r="N38" i="4"/>
  <c r="H38" i="4"/>
  <c r="D38" i="4"/>
  <c r="C38" i="4"/>
  <c r="P37" i="4"/>
  <c r="M37" i="4"/>
  <c r="M38" i="4" s="1"/>
  <c r="L37" i="4"/>
  <c r="K37" i="4"/>
  <c r="K38" i="4" s="1"/>
  <c r="J37" i="4"/>
  <c r="I37" i="4"/>
  <c r="I38" i="4" s="1"/>
  <c r="G37" i="4"/>
  <c r="F37" i="4"/>
  <c r="E37" i="4"/>
  <c r="P36" i="4"/>
  <c r="P38" i="4" s="1"/>
  <c r="M36" i="4"/>
  <c r="L36" i="4"/>
  <c r="L38" i="4" s="1"/>
  <c r="K36" i="4"/>
  <c r="J36" i="4"/>
  <c r="J38" i="4" s="1"/>
  <c r="I36" i="4"/>
  <c r="G36" i="4"/>
  <c r="G38" i="4" s="1"/>
  <c r="F36" i="4"/>
  <c r="F38" i="4" s="1"/>
  <c r="E36" i="4"/>
  <c r="E38" i="4" s="1"/>
  <c r="O28" i="4"/>
  <c r="N28" i="4"/>
  <c r="H28" i="4"/>
  <c r="D28" i="4"/>
  <c r="C28" i="4"/>
  <c r="P27" i="4"/>
  <c r="M27" i="4"/>
  <c r="M28" i="4" s="1"/>
  <c r="L27" i="4"/>
  <c r="K27" i="4"/>
  <c r="K28" i="4" s="1"/>
  <c r="J27" i="4"/>
  <c r="I27" i="4"/>
  <c r="I28" i="4" s="1"/>
  <c r="G27" i="4"/>
  <c r="F27" i="4"/>
  <c r="E27" i="4"/>
  <c r="P26" i="4"/>
  <c r="P28" i="4" s="1"/>
  <c r="M26" i="4"/>
  <c r="L26" i="4"/>
  <c r="L28" i="4" s="1"/>
  <c r="K26" i="4"/>
  <c r="J26" i="4"/>
  <c r="J28" i="4" s="1"/>
  <c r="I26" i="4"/>
  <c r="G26" i="4"/>
  <c r="G28" i="4" s="1"/>
  <c r="F26" i="4"/>
  <c r="F28" i="4" s="1"/>
  <c r="E26" i="4"/>
  <c r="E28" i="4" s="1"/>
  <c r="O19" i="4"/>
  <c r="O97" i="4" s="1"/>
  <c r="N19" i="4"/>
  <c r="N97" i="4" s="1"/>
  <c r="H19" i="4"/>
  <c r="H97" i="4" s="1"/>
  <c r="D19" i="4"/>
  <c r="D97" i="4" s="1"/>
  <c r="C19" i="4"/>
  <c r="C97" i="4" s="1"/>
  <c r="P17" i="4"/>
  <c r="M17" i="4"/>
  <c r="M19" i="4" s="1"/>
  <c r="M97" i="4" s="1"/>
  <c r="L17" i="4"/>
  <c r="K17" i="4"/>
  <c r="K19" i="4" s="1"/>
  <c r="K97" i="4" s="1"/>
  <c r="J17" i="4"/>
  <c r="I17" i="4"/>
  <c r="I19" i="4" s="1"/>
  <c r="I97" i="4" s="1"/>
  <c r="G17" i="4"/>
  <c r="F17" i="4"/>
  <c r="E17" i="4"/>
  <c r="P16" i="4"/>
  <c r="P19" i="4" s="1"/>
  <c r="P97" i="4" s="1"/>
  <c r="M16" i="4"/>
  <c r="L16" i="4"/>
  <c r="L19" i="4" s="1"/>
  <c r="L97" i="4" s="1"/>
  <c r="K16" i="4"/>
  <c r="J16" i="4"/>
  <c r="J19" i="4" s="1"/>
  <c r="J97" i="4" s="1"/>
  <c r="I16" i="4"/>
  <c r="G16" i="4"/>
  <c r="G19" i="4" s="1"/>
  <c r="G97" i="4" s="1"/>
  <c r="F16" i="4"/>
  <c r="F19" i="4" s="1"/>
  <c r="E16" i="4"/>
  <c r="E19" i="4" s="1"/>
  <c r="E97" i="4" s="1"/>
  <c r="D95" i="2"/>
  <c r="C95" i="2"/>
  <c r="P94" i="2"/>
  <c r="M94" i="2"/>
  <c r="L94" i="2"/>
  <c r="K94" i="2"/>
  <c r="J94" i="2"/>
  <c r="I94" i="2"/>
  <c r="G94" i="2"/>
  <c r="F94" i="2"/>
  <c r="E94" i="2"/>
  <c r="P93" i="2"/>
  <c r="M93" i="2"/>
  <c r="L93" i="2"/>
  <c r="K93" i="2"/>
  <c r="J93" i="2"/>
  <c r="I93" i="2"/>
  <c r="G93" i="2"/>
  <c r="F93" i="2"/>
  <c r="E93" i="2"/>
  <c r="P92" i="2"/>
  <c r="P95" i="2" s="1"/>
  <c r="O92" i="2"/>
  <c r="O95" i="2" s="1"/>
  <c r="N92" i="2"/>
  <c r="N95" i="2" s="1"/>
  <c r="M92" i="2"/>
  <c r="L92" i="2"/>
  <c r="L95" i="2" s="1"/>
  <c r="K92" i="2"/>
  <c r="J92" i="2"/>
  <c r="J95" i="2" s="1"/>
  <c r="I92" i="2"/>
  <c r="H92" i="2"/>
  <c r="H95" i="2" s="1"/>
  <c r="G92" i="2"/>
  <c r="F92" i="2"/>
  <c r="F95" i="2" s="1"/>
  <c r="E92" i="2"/>
  <c r="D87" i="2"/>
  <c r="C87" i="2"/>
  <c r="P86" i="2"/>
  <c r="M86" i="2"/>
  <c r="L86" i="2"/>
  <c r="K86" i="2"/>
  <c r="J86" i="2"/>
  <c r="I86" i="2"/>
  <c r="G86" i="2"/>
  <c r="F86" i="2"/>
  <c r="E86" i="2"/>
  <c r="P85" i="2"/>
  <c r="M85" i="2"/>
  <c r="L85" i="2"/>
  <c r="K85" i="2"/>
  <c r="J85" i="2"/>
  <c r="I85" i="2"/>
  <c r="G85" i="2"/>
  <c r="F85" i="2"/>
  <c r="E85" i="2"/>
  <c r="P83" i="2"/>
  <c r="P87" i="2" s="1"/>
  <c r="O83" i="2"/>
  <c r="O87" i="2" s="1"/>
  <c r="N83" i="2"/>
  <c r="N87" i="2" s="1"/>
  <c r="M83" i="2"/>
  <c r="L83" i="2"/>
  <c r="L87" i="2" s="1"/>
  <c r="K83" i="2"/>
  <c r="J83" i="2"/>
  <c r="J87" i="2" s="1"/>
  <c r="I83" i="2"/>
  <c r="H83" i="2"/>
  <c r="H87" i="2" s="1"/>
  <c r="G83" i="2"/>
  <c r="F83" i="2"/>
  <c r="F87" i="2" s="1"/>
  <c r="E83" i="2"/>
  <c r="O79" i="2"/>
  <c r="N79" i="2"/>
  <c r="H79" i="2"/>
  <c r="D79" i="2"/>
  <c r="C79" i="2"/>
  <c r="P78" i="2"/>
  <c r="M78" i="2"/>
  <c r="L78" i="2"/>
  <c r="K78" i="2"/>
  <c r="J78" i="2"/>
  <c r="I78" i="2"/>
  <c r="G78" i="2"/>
  <c r="F78" i="2"/>
  <c r="E78" i="2"/>
  <c r="P77" i="2"/>
  <c r="M77" i="2"/>
  <c r="L77" i="2"/>
  <c r="K77" i="2"/>
  <c r="J77" i="2"/>
  <c r="I77" i="2"/>
  <c r="G77" i="2"/>
  <c r="G79" i="2" s="1"/>
  <c r="F77" i="2"/>
  <c r="E77" i="2"/>
  <c r="E79" i="2" s="1"/>
  <c r="O72" i="2"/>
  <c r="N72" i="2"/>
  <c r="H72" i="2"/>
  <c r="D72" i="2"/>
  <c r="C72" i="2"/>
  <c r="P71" i="2"/>
  <c r="P72" i="2" s="1"/>
  <c r="M71" i="2"/>
  <c r="L71" i="2"/>
  <c r="L72" i="2" s="1"/>
  <c r="K71" i="2"/>
  <c r="J71" i="2"/>
  <c r="J72" i="2" s="1"/>
  <c r="I71" i="2"/>
  <c r="G71" i="2"/>
  <c r="F71" i="2"/>
  <c r="E71" i="2"/>
  <c r="P70" i="2"/>
  <c r="M70" i="2"/>
  <c r="M72" i="2" s="1"/>
  <c r="L70" i="2"/>
  <c r="K70" i="2"/>
  <c r="K72" i="2" s="1"/>
  <c r="J70" i="2"/>
  <c r="I70" i="2"/>
  <c r="I72" i="2" s="1"/>
  <c r="G70" i="2"/>
  <c r="F70" i="2"/>
  <c r="F72" i="2" s="1"/>
  <c r="E70" i="2"/>
  <c r="O64" i="2"/>
  <c r="N64" i="2"/>
  <c r="H64" i="2"/>
  <c r="D64" i="2"/>
  <c r="C64" i="2"/>
  <c r="P63" i="2"/>
  <c r="M63" i="2"/>
  <c r="L63" i="2"/>
  <c r="K63" i="2"/>
  <c r="J63" i="2"/>
  <c r="I63" i="2"/>
  <c r="G63" i="2"/>
  <c r="F63" i="2"/>
  <c r="E63" i="2"/>
  <c r="P62" i="2"/>
  <c r="M62" i="2"/>
  <c r="L62" i="2"/>
  <c r="K62" i="2"/>
  <c r="J62" i="2"/>
  <c r="I62" i="2"/>
  <c r="G62" i="2"/>
  <c r="G64" i="2" s="1"/>
  <c r="F62" i="2"/>
  <c r="E62" i="2"/>
  <c r="E64" i="2" s="1"/>
  <c r="O55" i="2"/>
  <c r="N55" i="2"/>
  <c r="H55" i="2"/>
  <c r="D55" i="2"/>
  <c r="C55" i="2"/>
  <c r="P54" i="2"/>
  <c r="P55" i="2" s="1"/>
  <c r="M54" i="2"/>
  <c r="L54" i="2"/>
  <c r="L55" i="2" s="1"/>
  <c r="K54" i="2"/>
  <c r="J54" i="2"/>
  <c r="J55" i="2" s="1"/>
  <c r="I54" i="2"/>
  <c r="G54" i="2"/>
  <c r="F54" i="2"/>
  <c r="E54" i="2"/>
  <c r="P53" i="2"/>
  <c r="M53" i="2"/>
  <c r="M55" i="2" s="1"/>
  <c r="L53" i="2"/>
  <c r="K53" i="2"/>
  <c r="K55" i="2" s="1"/>
  <c r="J53" i="2"/>
  <c r="I53" i="2"/>
  <c r="I55" i="2" s="1"/>
  <c r="G53" i="2"/>
  <c r="F53" i="2"/>
  <c r="F55" i="2" s="1"/>
  <c r="E53" i="2"/>
  <c r="O47" i="2"/>
  <c r="N47" i="2"/>
  <c r="H47" i="2"/>
  <c r="D47" i="2"/>
  <c r="P46" i="2"/>
  <c r="M46" i="2"/>
  <c r="L46" i="2"/>
  <c r="K46" i="2"/>
  <c r="J46" i="2"/>
  <c r="I46" i="2"/>
  <c r="G46" i="2"/>
  <c r="F46" i="2"/>
  <c r="E46" i="2"/>
  <c r="P45" i="2"/>
  <c r="M45" i="2"/>
  <c r="M47" i="2" s="1"/>
  <c r="L45" i="2"/>
  <c r="K45" i="2"/>
  <c r="K47" i="2" s="1"/>
  <c r="J45" i="2"/>
  <c r="I45" i="2"/>
  <c r="I47" i="2" s="1"/>
  <c r="G45" i="2"/>
  <c r="F45" i="2"/>
  <c r="E45" i="2"/>
  <c r="O38" i="2"/>
  <c r="N38" i="2"/>
  <c r="H38" i="2"/>
  <c r="D38" i="2"/>
  <c r="C38" i="2"/>
  <c r="P37" i="2"/>
  <c r="M37" i="2"/>
  <c r="M38" i="2" s="1"/>
  <c r="L37" i="2"/>
  <c r="K37" i="2"/>
  <c r="K38" i="2" s="1"/>
  <c r="J37" i="2"/>
  <c r="I37" i="2"/>
  <c r="I38" i="2" s="1"/>
  <c r="G37" i="2"/>
  <c r="F37" i="2"/>
  <c r="E37" i="2"/>
  <c r="P36" i="2"/>
  <c r="P38" i="2" s="1"/>
  <c r="M36" i="2"/>
  <c r="L36" i="2"/>
  <c r="L38" i="2" s="1"/>
  <c r="K36" i="2"/>
  <c r="J36" i="2"/>
  <c r="J38" i="2" s="1"/>
  <c r="I36" i="2"/>
  <c r="G36" i="2"/>
  <c r="G38" i="2" s="1"/>
  <c r="F36" i="2"/>
  <c r="E36" i="2"/>
  <c r="E38" i="2" s="1"/>
  <c r="O28" i="2"/>
  <c r="N28" i="2"/>
  <c r="H28" i="2"/>
  <c r="D28" i="2"/>
  <c r="C28" i="2"/>
  <c r="P27" i="2"/>
  <c r="M27" i="2"/>
  <c r="M28" i="2" s="1"/>
  <c r="L27" i="2"/>
  <c r="K27" i="2"/>
  <c r="K28" i="2" s="1"/>
  <c r="J27" i="2"/>
  <c r="I27" i="2"/>
  <c r="I28" i="2" s="1"/>
  <c r="G27" i="2"/>
  <c r="F27" i="2"/>
  <c r="E27" i="2"/>
  <c r="P26" i="2"/>
  <c r="M26" i="2"/>
  <c r="L26" i="2"/>
  <c r="K26" i="2"/>
  <c r="J26" i="2"/>
  <c r="I26" i="2"/>
  <c r="G26" i="2"/>
  <c r="F26" i="2"/>
  <c r="F28" i="2" s="1"/>
  <c r="E26" i="2"/>
  <c r="O19" i="2"/>
  <c r="O97" i="2" s="1"/>
  <c r="N19" i="2"/>
  <c r="N97" i="2" s="1"/>
  <c r="H19" i="2"/>
  <c r="H97" i="2" s="1"/>
  <c r="D19" i="2"/>
  <c r="C19" i="2"/>
  <c r="P17" i="2"/>
  <c r="M17" i="2"/>
  <c r="M19" i="2" s="1"/>
  <c r="L17" i="2"/>
  <c r="K17" i="2"/>
  <c r="K19" i="2" s="1"/>
  <c r="J17" i="2"/>
  <c r="I17" i="2"/>
  <c r="I19" i="2" s="1"/>
  <c r="G17" i="2"/>
  <c r="F17" i="2"/>
  <c r="E17" i="2"/>
  <c r="P16" i="2"/>
  <c r="P19" i="2" s="1"/>
  <c r="M16" i="2"/>
  <c r="L16" i="2"/>
  <c r="L19" i="2" s="1"/>
  <c r="K16" i="2"/>
  <c r="J16" i="2"/>
  <c r="J19" i="2" s="1"/>
  <c r="I16" i="2"/>
  <c r="G16" i="2"/>
  <c r="G19" i="2" s="1"/>
  <c r="F16" i="2"/>
  <c r="E16" i="2"/>
  <c r="E19" i="2" s="1"/>
  <c r="D95" i="3"/>
  <c r="C95" i="3"/>
  <c r="P94" i="3"/>
  <c r="M94" i="3"/>
  <c r="L94" i="3"/>
  <c r="K94" i="3"/>
  <c r="J94" i="3"/>
  <c r="I94" i="3"/>
  <c r="G94" i="3"/>
  <c r="F94" i="3"/>
  <c r="E94" i="3"/>
  <c r="P93" i="3"/>
  <c r="M93" i="3"/>
  <c r="L93" i="3"/>
  <c r="K93" i="3"/>
  <c r="J93" i="3"/>
  <c r="I93" i="3"/>
  <c r="G93" i="3"/>
  <c r="F93" i="3"/>
  <c r="E93" i="3"/>
  <c r="P92" i="3"/>
  <c r="P95" i="3" s="1"/>
  <c r="O92" i="3"/>
  <c r="O95" i="3" s="1"/>
  <c r="N92" i="3"/>
  <c r="N95" i="3" s="1"/>
  <c r="M92" i="3"/>
  <c r="M95" i="3" s="1"/>
  <c r="L92" i="3"/>
  <c r="L95" i="3" s="1"/>
  <c r="K92" i="3"/>
  <c r="K95" i="3" s="1"/>
  <c r="J92" i="3"/>
  <c r="J95" i="3" s="1"/>
  <c r="I92" i="3"/>
  <c r="I95" i="3" s="1"/>
  <c r="H92" i="3"/>
  <c r="H95" i="3" s="1"/>
  <c r="G92" i="3"/>
  <c r="G95" i="3" s="1"/>
  <c r="F92" i="3"/>
  <c r="F95" i="3" s="1"/>
  <c r="E92" i="3"/>
  <c r="E95" i="3" s="1"/>
  <c r="D87" i="3"/>
  <c r="C87" i="3"/>
  <c r="P86" i="3"/>
  <c r="M86" i="3"/>
  <c r="L86" i="3"/>
  <c r="K86" i="3"/>
  <c r="J86" i="3"/>
  <c r="I86" i="3"/>
  <c r="G86" i="3"/>
  <c r="F86" i="3"/>
  <c r="E86" i="3"/>
  <c r="P85" i="3"/>
  <c r="M85" i="3"/>
  <c r="L85" i="3"/>
  <c r="K85" i="3"/>
  <c r="J85" i="3"/>
  <c r="I85" i="3"/>
  <c r="G85" i="3"/>
  <c r="F85" i="3"/>
  <c r="E85" i="3"/>
  <c r="P83" i="3"/>
  <c r="P87" i="3" s="1"/>
  <c r="O83" i="3"/>
  <c r="O87" i="3" s="1"/>
  <c r="N83" i="3"/>
  <c r="N87" i="3" s="1"/>
  <c r="M83" i="3"/>
  <c r="M87" i="3" s="1"/>
  <c r="L83" i="3"/>
  <c r="L87" i="3" s="1"/>
  <c r="K83" i="3"/>
  <c r="K87" i="3" s="1"/>
  <c r="J83" i="3"/>
  <c r="J87" i="3" s="1"/>
  <c r="I83" i="3"/>
  <c r="I87" i="3" s="1"/>
  <c r="H83" i="3"/>
  <c r="H87" i="3" s="1"/>
  <c r="G83" i="3"/>
  <c r="G87" i="3" s="1"/>
  <c r="F83" i="3"/>
  <c r="F87" i="3" s="1"/>
  <c r="E83" i="3"/>
  <c r="E87" i="3" s="1"/>
  <c r="O79" i="3"/>
  <c r="N79" i="3"/>
  <c r="H79" i="3"/>
  <c r="D79" i="3"/>
  <c r="C79" i="3"/>
  <c r="P78" i="3"/>
  <c r="M78" i="3"/>
  <c r="M79" i="3" s="1"/>
  <c r="L78" i="3"/>
  <c r="K78" i="3"/>
  <c r="K79" i="3" s="1"/>
  <c r="J78" i="3"/>
  <c r="I78" i="3"/>
  <c r="I79" i="3" s="1"/>
  <c r="G78" i="3"/>
  <c r="F78" i="3"/>
  <c r="E78" i="3"/>
  <c r="P77" i="3"/>
  <c r="P79" i="3" s="1"/>
  <c r="M77" i="3"/>
  <c r="L77" i="3"/>
  <c r="L79" i="3" s="1"/>
  <c r="K77" i="3"/>
  <c r="J77" i="3"/>
  <c r="J79" i="3" s="1"/>
  <c r="I77" i="3"/>
  <c r="G77" i="3"/>
  <c r="G79" i="3" s="1"/>
  <c r="F77" i="3"/>
  <c r="F79" i="3" s="1"/>
  <c r="E77" i="3"/>
  <c r="E79" i="3" s="1"/>
  <c r="O72" i="3"/>
  <c r="N72" i="3"/>
  <c r="H72" i="3"/>
  <c r="D72" i="3"/>
  <c r="C72" i="3"/>
  <c r="P71" i="3"/>
  <c r="M71" i="3"/>
  <c r="M72" i="3" s="1"/>
  <c r="L71" i="3"/>
  <c r="K71" i="3"/>
  <c r="K72" i="3" s="1"/>
  <c r="J71" i="3"/>
  <c r="I71" i="3"/>
  <c r="I72" i="3" s="1"/>
  <c r="G71" i="3"/>
  <c r="F71" i="3"/>
  <c r="E71" i="3"/>
  <c r="P70" i="3"/>
  <c r="P72" i="3" s="1"/>
  <c r="M70" i="3"/>
  <c r="L70" i="3"/>
  <c r="L72" i="3" s="1"/>
  <c r="K70" i="3"/>
  <c r="J70" i="3"/>
  <c r="J72" i="3" s="1"/>
  <c r="I70" i="3"/>
  <c r="G70" i="3"/>
  <c r="G72" i="3" s="1"/>
  <c r="F70" i="3"/>
  <c r="F72" i="3" s="1"/>
  <c r="E70" i="3"/>
  <c r="E72" i="3" s="1"/>
  <c r="O64" i="3"/>
  <c r="N64" i="3"/>
  <c r="H64" i="3"/>
  <c r="D64" i="3"/>
  <c r="C64" i="3"/>
  <c r="P63" i="3"/>
  <c r="M63" i="3"/>
  <c r="M64" i="3" s="1"/>
  <c r="L63" i="3"/>
  <c r="K63" i="3"/>
  <c r="K64" i="3" s="1"/>
  <c r="J63" i="3"/>
  <c r="I63" i="3"/>
  <c r="I64" i="3" s="1"/>
  <c r="G63" i="3"/>
  <c r="F63" i="3"/>
  <c r="E63" i="3"/>
  <c r="P62" i="3"/>
  <c r="P64" i="3" s="1"/>
  <c r="M62" i="3"/>
  <c r="L62" i="3"/>
  <c r="L64" i="3" s="1"/>
  <c r="K62" i="3"/>
  <c r="J62" i="3"/>
  <c r="J64" i="3" s="1"/>
  <c r="I62" i="3"/>
  <c r="G62" i="3"/>
  <c r="G64" i="3" s="1"/>
  <c r="F62" i="3"/>
  <c r="E62" i="3"/>
  <c r="E64" i="3" s="1"/>
  <c r="O55" i="3"/>
  <c r="N55" i="3"/>
  <c r="H55" i="3"/>
  <c r="D55" i="3"/>
  <c r="C55" i="3"/>
  <c r="C97" i="3" s="1"/>
  <c r="P54" i="3"/>
  <c r="M54" i="3"/>
  <c r="M55" i="3" s="1"/>
  <c r="L54" i="3"/>
  <c r="K54" i="3"/>
  <c r="K55" i="3" s="1"/>
  <c r="J54" i="3"/>
  <c r="I54" i="3"/>
  <c r="I55" i="3" s="1"/>
  <c r="G54" i="3"/>
  <c r="F54" i="3"/>
  <c r="E54" i="3"/>
  <c r="P53" i="3"/>
  <c r="P55" i="3" s="1"/>
  <c r="M53" i="3"/>
  <c r="L53" i="3"/>
  <c r="L55" i="3" s="1"/>
  <c r="K53" i="3"/>
  <c r="J53" i="3"/>
  <c r="J55" i="3" s="1"/>
  <c r="I53" i="3"/>
  <c r="G53" i="3"/>
  <c r="G55" i="3" s="1"/>
  <c r="F53" i="3"/>
  <c r="E53" i="3"/>
  <c r="E55" i="3" s="1"/>
  <c r="O47" i="3"/>
  <c r="N47" i="3"/>
  <c r="H47" i="3"/>
  <c r="D47" i="3"/>
  <c r="P46" i="3"/>
  <c r="M46" i="3"/>
  <c r="L46" i="3"/>
  <c r="K46" i="3"/>
  <c r="J46" i="3"/>
  <c r="I46" i="3"/>
  <c r="G46" i="3"/>
  <c r="G47" i="3" s="1"/>
  <c r="F46" i="3"/>
  <c r="E46" i="3"/>
  <c r="E47" i="3" s="1"/>
  <c r="P45" i="3"/>
  <c r="M45" i="3"/>
  <c r="M47" i="3" s="1"/>
  <c r="L45" i="3"/>
  <c r="K45" i="3"/>
  <c r="K47" i="3" s="1"/>
  <c r="J45" i="3"/>
  <c r="I45" i="3"/>
  <c r="I47" i="3" s="1"/>
  <c r="G45" i="3"/>
  <c r="F45" i="3"/>
  <c r="F47" i="3" s="1"/>
  <c r="E45" i="3"/>
  <c r="P38" i="3"/>
  <c r="O38" i="3"/>
  <c r="N38" i="3"/>
  <c r="J38" i="3"/>
  <c r="H38" i="3"/>
  <c r="F38" i="3"/>
  <c r="D38" i="3"/>
  <c r="C38" i="3"/>
  <c r="P37" i="3"/>
  <c r="M37" i="3"/>
  <c r="L37" i="3"/>
  <c r="L38" i="3" s="1"/>
  <c r="K37" i="3"/>
  <c r="J37" i="3"/>
  <c r="I37" i="3"/>
  <c r="G37" i="3"/>
  <c r="F37" i="3"/>
  <c r="E37" i="3"/>
  <c r="P36" i="3"/>
  <c r="M36" i="3"/>
  <c r="M38" i="3" s="1"/>
  <c r="L36" i="3"/>
  <c r="K36" i="3"/>
  <c r="K38" i="3" s="1"/>
  <c r="J36" i="3"/>
  <c r="I36" i="3"/>
  <c r="I38" i="3" s="1"/>
  <c r="G36" i="3"/>
  <c r="G38" i="3" s="1"/>
  <c r="F36" i="3"/>
  <c r="E36" i="3"/>
  <c r="E38" i="3" s="1"/>
  <c r="O28" i="3"/>
  <c r="N28" i="3"/>
  <c r="H28" i="3"/>
  <c r="D28" i="3"/>
  <c r="C28" i="3"/>
  <c r="P27" i="3"/>
  <c r="P28" i="3" s="1"/>
  <c r="M27" i="3"/>
  <c r="L27" i="3"/>
  <c r="L28" i="3" s="1"/>
  <c r="K27" i="3"/>
  <c r="J27" i="3"/>
  <c r="J28" i="3" s="1"/>
  <c r="I27" i="3"/>
  <c r="G27" i="3"/>
  <c r="F27" i="3"/>
  <c r="E27" i="3"/>
  <c r="P26" i="3"/>
  <c r="M26" i="3"/>
  <c r="M28" i="3" s="1"/>
  <c r="L26" i="3"/>
  <c r="K26" i="3"/>
  <c r="K28" i="3" s="1"/>
  <c r="J26" i="3"/>
  <c r="I26" i="3"/>
  <c r="I28" i="3" s="1"/>
  <c r="G26" i="3"/>
  <c r="F26" i="3"/>
  <c r="F28" i="3" s="1"/>
  <c r="E26" i="3"/>
  <c r="P19" i="3"/>
  <c r="O19" i="3"/>
  <c r="N19" i="3"/>
  <c r="N97" i="3" s="1"/>
  <c r="J19" i="3"/>
  <c r="H19" i="3"/>
  <c r="F19" i="3"/>
  <c r="D19" i="3"/>
  <c r="C19" i="3"/>
  <c r="P17" i="3"/>
  <c r="M17" i="3"/>
  <c r="L17" i="3"/>
  <c r="L19" i="3" s="1"/>
  <c r="K17" i="3"/>
  <c r="J17" i="3"/>
  <c r="I17" i="3"/>
  <c r="G17" i="3"/>
  <c r="F17" i="3"/>
  <c r="E17" i="3"/>
  <c r="P16" i="3"/>
  <c r="M16" i="3"/>
  <c r="M19" i="3" s="1"/>
  <c r="L16" i="3"/>
  <c r="K16" i="3"/>
  <c r="K19" i="3" s="1"/>
  <c r="J16" i="3"/>
  <c r="I16" i="3"/>
  <c r="I19" i="3" s="1"/>
  <c r="G16" i="3"/>
  <c r="G19" i="3" s="1"/>
  <c r="F16" i="3"/>
  <c r="E16" i="3"/>
  <c r="E19" i="3" s="1"/>
  <c r="P92" i="1"/>
  <c r="O92" i="1"/>
  <c r="N92" i="1"/>
  <c r="M92" i="1"/>
  <c r="L92" i="1"/>
  <c r="K92" i="1"/>
  <c r="J92" i="1"/>
  <c r="I92" i="1"/>
  <c r="H92" i="1"/>
  <c r="G92" i="1"/>
  <c r="F92" i="1"/>
  <c r="E92" i="1"/>
  <c r="F97" i="4" l="1"/>
  <c r="E95" i="2"/>
  <c r="G95" i="2"/>
  <c r="I95" i="2"/>
  <c r="K95" i="2"/>
  <c r="M95" i="2"/>
  <c r="E87" i="2"/>
  <c r="G87" i="2"/>
  <c r="I87" i="2"/>
  <c r="K87" i="2"/>
  <c r="M87" i="2"/>
  <c r="F79" i="2"/>
  <c r="I79" i="2"/>
  <c r="K79" i="2"/>
  <c r="M79" i="2"/>
  <c r="J79" i="2"/>
  <c r="J97" i="2" s="1"/>
  <c r="L79" i="2"/>
  <c r="P79" i="2"/>
  <c r="E72" i="2"/>
  <c r="G72" i="2"/>
  <c r="F64" i="2"/>
  <c r="I64" i="2"/>
  <c r="K64" i="2"/>
  <c r="M64" i="2"/>
  <c r="J64" i="2"/>
  <c r="L64" i="2"/>
  <c r="P64" i="2"/>
  <c r="E55" i="2"/>
  <c r="G55" i="2"/>
  <c r="E47" i="2"/>
  <c r="G47" i="2"/>
  <c r="J47" i="2"/>
  <c r="L47" i="2"/>
  <c r="P47" i="2"/>
  <c r="F47" i="2"/>
  <c r="F38" i="2"/>
  <c r="D97" i="2"/>
  <c r="E28" i="2"/>
  <c r="G28" i="2"/>
  <c r="G97" i="2" s="1"/>
  <c r="J28" i="2"/>
  <c r="L28" i="2"/>
  <c r="L97" i="2" s="1"/>
  <c r="P28" i="2"/>
  <c r="M97" i="2"/>
  <c r="C97" i="2"/>
  <c r="F19" i="2"/>
  <c r="F97" i="2" s="1"/>
  <c r="F97" i="3"/>
  <c r="I97" i="3"/>
  <c r="K97" i="3"/>
  <c r="M97" i="3"/>
  <c r="D97" i="3"/>
  <c r="H97" i="3"/>
  <c r="E28" i="3"/>
  <c r="E97" i="3" s="1"/>
  <c r="G28" i="3"/>
  <c r="G97" i="3" s="1"/>
  <c r="J47" i="3"/>
  <c r="J97" i="3" s="1"/>
  <c r="L47" i="3"/>
  <c r="L97" i="3" s="1"/>
  <c r="P47" i="3"/>
  <c r="P97" i="3" s="1"/>
  <c r="F55" i="3"/>
  <c r="O97" i="3"/>
  <c r="F64" i="3"/>
  <c r="P83" i="1"/>
  <c r="O83" i="1"/>
  <c r="N83" i="1"/>
  <c r="M83" i="1"/>
  <c r="L83" i="1"/>
  <c r="K83" i="1"/>
  <c r="J83" i="1"/>
  <c r="I83" i="1"/>
  <c r="H83" i="1"/>
  <c r="G83" i="1"/>
  <c r="F83" i="1"/>
  <c r="E83" i="1"/>
  <c r="I97" i="2" l="1"/>
  <c r="P97" i="2"/>
  <c r="K97" i="2"/>
  <c r="E97" i="2"/>
  <c r="P78" i="1" l="1"/>
  <c r="M78" i="1"/>
  <c r="L78" i="1"/>
  <c r="K78" i="1"/>
  <c r="J78" i="1"/>
  <c r="I78" i="1"/>
  <c r="G78" i="1"/>
  <c r="F78" i="1"/>
  <c r="E78" i="1"/>
  <c r="P77" i="1"/>
  <c r="M77" i="1"/>
  <c r="L77" i="1"/>
  <c r="K77" i="1"/>
  <c r="J77" i="1"/>
  <c r="I77" i="1"/>
  <c r="G77" i="1"/>
  <c r="F77" i="1"/>
  <c r="E77" i="1"/>
  <c r="D38" i="1"/>
  <c r="C38" i="1"/>
  <c r="C87" i="1" l="1"/>
  <c r="C95" i="1"/>
  <c r="D95" i="1" l="1"/>
  <c r="P94" i="1"/>
  <c r="M94" i="1"/>
  <c r="L94" i="1"/>
  <c r="K94" i="1"/>
  <c r="J94" i="1"/>
  <c r="I94" i="1"/>
  <c r="G94" i="1"/>
  <c r="F94" i="1"/>
  <c r="E94" i="1"/>
  <c r="P93" i="1"/>
  <c r="M93" i="1"/>
  <c r="L93" i="1"/>
  <c r="K93" i="1"/>
  <c r="J93" i="1"/>
  <c r="I93" i="1"/>
  <c r="G93" i="1"/>
  <c r="F93" i="1"/>
  <c r="E93" i="1"/>
  <c r="O95" i="1"/>
  <c r="N95" i="1"/>
  <c r="H95" i="1"/>
  <c r="O87" i="1"/>
  <c r="N87" i="1"/>
  <c r="H87" i="1"/>
  <c r="D87" i="1"/>
  <c r="P86" i="1"/>
  <c r="M86" i="1"/>
  <c r="L86" i="1"/>
  <c r="K86" i="1"/>
  <c r="J86" i="1"/>
  <c r="I86" i="1"/>
  <c r="G86" i="1"/>
  <c r="F86" i="1"/>
  <c r="E86" i="1"/>
  <c r="P85" i="1"/>
  <c r="M85" i="1"/>
  <c r="L85" i="1"/>
  <c r="K85" i="1"/>
  <c r="J85" i="1"/>
  <c r="I85" i="1"/>
  <c r="G85" i="1"/>
  <c r="F85" i="1"/>
  <c r="E85" i="1"/>
  <c r="O79" i="1"/>
  <c r="N79" i="1"/>
  <c r="H79" i="1"/>
  <c r="D79" i="1"/>
  <c r="C79" i="1"/>
  <c r="O72" i="1"/>
  <c r="N72" i="1"/>
  <c r="H72" i="1"/>
  <c r="D72" i="1"/>
  <c r="C72" i="1"/>
  <c r="P71" i="1"/>
  <c r="M71" i="1"/>
  <c r="L71" i="1"/>
  <c r="K71" i="1"/>
  <c r="J71" i="1"/>
  <c r="I71" i="1"/>
  <c r="G71" i="1"/>
  <c r="F71" i="1"/>
  <c r="E71" i="1"/>
  <c r="P70" i="1"/>
  <c r="M70" i="1"/>
  <c r="L70" i="1"/>
  <c r="K70" i="1"/>
  <c r="J70" i="1"/>
  <c r="I70" i="1"/>
  <c r="G70" i="1"/>
  <c r="F70" i="1"/>
  <c r="E70" i="1"/>
  <c r="D64" i="1"/>
  <c r="C64" i="1"/>
  <c r="P63" i="1"/>
  <c r="M63" i="1"/>
  <c r="L63" i="1"/>
  <c r="K63" i="1"/>
  <c r="J63" i="1"/>
  <c r="I63" i="1"/>
  <c r="G63" i="1"/>
  <c r="F63" i="1"/>
  <c r="E63" i="1"/>
  <c r="P62" i="1"/>
  <c r="M62" i="1"/>
  <c r="L62" i="1"/>
  <c r="K62" i="1"/>
  <c r="J62" i="1"/>
  <c r="I62" i="1"/>
  <c r="G62" i="1"/>
  <c r="F62" i="1"/>
  <c r="E62" i="1"/>
  <c r="O64" i="1"/>
  <c r="N64" i="1"/>
  <c r="H64" i="1"/>
  <c r="O55" i="1"/>
  <c r="N55" i="1"/>
  <c r="H55" i="1"/>
  <c r="D55" i="1"/>
  <c r="C55" i="1"/>
  <c r="P54" i="1"/>
  <c r="M54" i="1"/>
  <c r="L54" i="1"/>
  <c r="K54" i="1"/>
  <c r="J54" i="1"/>
  <c r="I54" i="1"/>
  <c r="G54" i="1"/>
  <c r="F54" i="1"/>
  <c r="E54" i="1"/>
  <c r="P53" i="1"/>
  <c r="M53" i="1"/>
  <c r="L53" i="1"/>
  <c r="K53" i="1"/>
  <c r="J53" i="1"/>
  <c r="I53" i="1"/>
  <c r="G53" i="1"/>
  <c r="F53" i="1"/>
  <c r="E53" i="1"/>
  <c r="O47" i="1"/>
  <c r="N47" i="1"/>
  <c r="H47" i="1"/>
  <c r="D47" i="1"/>
  <c r="P46" i="1"/>
  <c r="M46" i="1"/>
  <c r="L46" i="1"/>
  <c r="K46" i="1"/>
  <c r="J46" i="1"/>
  <c r="I46" i="1"/>
  <c r="G46" i="1"/>
  <c r="F46" i="1"/>
  <c r="E46" i="1"/>
  <c r="P45" i="1"/>
  <c r="M45" i="1"/>
  <c r="L45" i="1"/>
  <c r="K45" i="1"/>
  <c r="J45" i="1"/>
  <c r="I45" i="1"/>
  <c r="G45" i="1"/>
  <c r="F45" i="1"/>
  <c r="E45" i="1"/>
  <c r="O38" i="1"/>
  <c r="N38" i="1"/>
  <c r="H38" i="1"/>
  <c r="P37" i="1"/>
  <c r="M37" i="1"/>
  <c r="L37" i="1"/>
  <c r="K37" i="1"/>
  <c r="J37" i="1"/>
  <c r="I37" i="1"/>
  <c r="G37" i="1"/>
  <c r="F37" i="1"/>
  <c r="E37" i="1"/>
  <c r="P36" i="1"/>
  <c r="M36" i="1"/>
  <c r="L36" i="1"/>
  <c r="K36" i="1"/>
  <c r="J36" i="1"/>
  <c r="I36" i="1"/>
  <c r="G36" i="1"/>
  <c r="F36" i="1"/>
  <c r="E36" i="1"/>
  <c r="O28" i="1"/>
  <c r="N28" i="1"/>
  <c r="H28" i="1"/>
  <c r="D28" i="1"/>
  <c r="C28" i="1"/>
  <c r="P27" i="1"/>
  <c r="M27" i="1"/>
  <c r="L27" i="1"/>
  <c r="K27" i="1"/>
  <c r="J27" i="1"/>
  <c r="I27" i="1"/>
  <c r="G27" i="1"/>
  <c r="F27" i="1"/>
  <c r="E27" i="1"/>
  <c r="P26" i="1"/>
  <c r="M26" i="1"/>
  <c r="L26" i="1"/>
  <c r="K26" i="1"/>
  <c r="J26" i="1"/>
  <c r="I26" i="1"/>
  <c r="G26" i="1"/>
  <c r="F26" i="1"/>
  <c r="E26" i="1"/>
  <c r="O19" i="1"/>
  <c r="N19" i="1"/>
  <c r="H19" i="1"/>
  <c r="D19" i="1"/>
  <c r="C19" i="1"/>
  <c r="P17" i="1"/>
  <c r="M17" i="1"/>
  <c r="L17" i="1"/>
  <c r="K17" i="1"/>
  <c r="J17" i="1"/>
  <c r="I17" i="1"/>
  <c r="G17" i="1"/>
  <c r="F17" i="1"/>
  <c r="E17" i="1"/>
  <c r="P16" i="1"/>
  <c r="M16" i="1"/>
  <c r="L16" i="1"/>
  <c r="K16" i="1"/>
  <c r="J16" i="1"/>
  <c r="I16" i="1"/>
  <c r="G16" i="1"/>
  <c r="F16" i="1"/>
  <c r="E16" i="1"/>
  <c r="J47" i="1" l="1"/>
  <c r="L47" i="1"/>
  <c r="P47" i="1"/>
  <c r="F19" i="1"/>
  <c r="I19" i="1"/>
  <c r="K19" i="1"/>
  <c r="M19" i="1"/>
  <c r="E28" i="1"/>
  <c r="G28" i="1"/>
  <c r="J64" i="1"/>
  <c r="L64" i="1"/>
  <c r="P64" i="1"/>
  <c r="F64" i="1"/>
  <c r="F72" i="1"/>
  <c r="I72" i="1"/>
  <c r="K72" i="1"/>
  <c r="M72" i="1"/>
  <c r="E79" i="1"/>
  <c r="F95" i="1"/>
  <c r="E55" i="1"/>
  <c r="G55" i="1"/>
  <c r="J55" i="1"/>
  <c r="L55" i="1"/>
  <c r="P55" i="1"/>
  <c r="I55" i="1"/>
  <c r="K55" i="1"/>
  <c r="M55" i="1"/>
  <c r="F38" i="1"/>
  <c r="I38" i="1"/>
  <c r="K38" i="1"/>
  <c r="M38" i="1"/>
  <c r="J38" i="1"/>
  <c r="L38" i="1"/>
  <c r="P38" i="1"/>
  <c r="G79" i="1"/>
  <c r="J79" i="1"/>
  <c r="L79" i="1"/>
  <c r="P79" i="1"/>
  <c r="F87" i="1"/>
  <c r="I87" i="1"/>
  <c r="K87" i="1"/>
  <c r="M87" i="1"/>
  <c r="J95" i="1"/>
  <c r="L95" i="1"/>
  <c r="P95" i="1"/>
  <c r="D97" i="1"/>
  <c r="N97" i="1"/>
  <c r="J19" i="1"/>
  <c r="L19" i="1"/>
  <c r="P19" i="1"/>
  <c r="E19" i="1"/>
  <c r="G19" i="1"/>
  <c r="C97" i="1"/>
  <c r="H97" i="1"/>
  <c r="O97" i="1"/>
  <c r="F28" i="1"/>
  <c r="I28" i="1"/>
  <c r="K28" i="1"/>
  <c r="M28" i="1"/>
  <c r="J28" i="1"/>
  <c r="L28" i="1"/>
  <c r="P28" i="1"/>
  <c r="E38" i="1"/>
  <c r="G38" i="1"/>
  <c r="F47" i="1"/>
  <c r="I47" i="1"/>
  <c r="K47" i="1"/>
  <c r="M47" i="1"/>
  <c r="E47" i="1"/>
  <c r="G47" i="1"/>
  <c r="F55" i="1"/>
  <c r="E64" i="1"/>
  <c r="G64" i="1"/>
  <c r="I64" i="1"/>
  <c r="K64" i="1"/>
  <c r="M64" i="1"/>
  <c r="E72" i="1"/>
  <c r="G72" i="1"/>
  <c r="J72" i="1"/>
  <c r="L72" i="1"/>
  <c r="P72" i="1"/>
  <c r="F79" i="1"/>
  <c r="I79" i="1"/>
  <c r="K79" i="1"/>
  <c r="M79" i="1"/>
  <c r="E87" i="1"/>
  <c r="G87" i="1"/>
  <c r="J87" i="1"/>
  <c r="L87" i="1"/>
  <c r="P87" i="1"/>
  <c r="E95" i="1"/>
  <c r="G95" i="1"/>
  <c r="I95" i="1"/>
  <c r="K95" i="1"/>
  <c r="M95" i="1"/>
  <c r="L97" i="1" l="1"/>
  <c r="I97" i="1"/>
  <c r="P97" i="1"/>
  <c r="J97" i="1"/>
  <c r="K97" i="1"/>
  <c r="M97" i="1"/>
  <c r="F97" i="1"/>
  <c r="E97" i="1"/>
  <c r="G97" i="1"/>
</calcChain>
</file>

<file path=xl/sharedStrings.xml><?xml version="1.0" encoding="utf-8"?>
<sst xmlns="http://schemas.openxmlformats.org/spreadsheetml/2006/main" count="442" uniqueCount="89">
  <si>
    <t>УТВЕРЖДАЮ</t>
  </si>
  <si>
    <t>Перспективное цикличное меню на 10 дней</t>
  </si>
  <si>
    <t>№</t>
  </si>
  <si>
    <t>наименование блюд</t>
  </si>
  <si>
    <t>Выход,г</t>
  </si>
  <si>
    <t>Цена</t>
  </si>
  <si>
    <t>белки</t>
  </si>
  <si>
    <t>жиры</t>
  </si>
  <si>
    <t>углеводы</t>
  </si>
  <si>
    <t>К</t>
  </si>
  <si>
    <t>Са</t>
  </si>
  <si>
    <t>Mg</t>
  </si>
  <si>
    <t xml:space="preserve">P </t>
  </si>
  <si>
    <t>Fe</t>
  </si>
  <si>
    <t>B1</t>
  </si>
  <si>
    <t>B2</t>
  </si>
  <si>
    <t>C</t>
  </si>
  <si>
    <t>Эц калл</t>
  </si>
  <si>
    <t>1 ДЕНЬ. Завтрак</t>
  </si>
  <si>
    <t>Яйцо варёное</t>
  </si>
  <si>
    <t>Кофейный напиток</t>
  </si>
  <si>
    <t>Яблоко</t>
  </si>
  <si>
    <t>Хлеб ржаной</t>
  </si>
  <si>
    <t>Итого</t>
  </si>
  <si>
    <t>2 ДЕНЬ. Завтрак</t>
  </si>
  <si>
    <t xml:space="preserve">Макароны отварные </t>
  </si>
  <si>
    <t>Огурец свежий</t>
  </si>
  <si>
    <t>Чай с сахаром</t>
  </si>
  <si>
    <t>Хлеб пшеничный</t>
  </si>
  <si>
    <t>3 ДЕНЬ. Завтрак</t>
  </si>
  <si>
    <t>Перловка отварная</t>
  </si>
  <si>
    <t>Помидор свежий</t>
  </si>
  <si>
    <t>4ДЕНЬ. Завтрак</t>
  </si>
  <si>
    <t xml:space="preserve">Картофельное пюре </t>
  </si>
  <si>
    <t>5 ДЕНЬ. Завтрак</t>
  </si>
  <si>
    <t>Чай с лимоном</t>
  </si>
  <si>
    <t>6 ДЕНЬ. Завтрак</t>
  </si>
  <si>
    <t xml:space="preserve">Каша овсяная из "Геркулеса" </t>
  </si>
  <si>
    <t>Какао с молоком</t>
  </si>
  <si>
    <t>Банан</t>
  </si>
  <si>
    <t>7 ДЕНЬ. Завтрак</t>
  </si>
  <si>
    <t>8 ДЕНЬ. Завтрак</t>
  </si>
  <si>
    <t>9 ДЕНЬ. Завтрак</t>
  </si>
  <si>
    <t xml:space="preserve">Котлета из  говядины </t>
  </si>
  <si>
    <t>Сок фруктовый</t>
  </si>
  <si>
    <t>10 ДЕНЬ. Завтрак</t>
  </si>
  <si>
    <t>Гречка отварная</t>
  </si>
  <si>
    <t>Гуляш из говядины</t>
  </si>
  <si>
    <t>В среднем за 10 дней</t>
  </si>
  <si>
    <t>Используемая литература:</t>
  </si>
  <si>
    <t>1. Сборник технологических нормативов рецептур блюд и кулинарных изделий для школьных</t>
  </si>
  <si>
    <t>образовательных учреждений, школ интернатов, детских домов и детских оздоровительных</t>
  </si>
  <si>
    <t xml:space="preserve">учреждений. Пермская государственная медицинская аккадемия Уральский региональный </t>
  </si>
  <si>
    <t>центр питания . Пермь 2001</t>
  </si>
  <si>
    <t xml:space="preserve">2.* Сборник рецептур на продукцию для обучающихся во всех образовательных учреждениях </t>
  </si>
  <si>
    <t>Сборник технических нормативов. Москва Дели плюс 2015</t>
  </si>
  <si>
    <t>1 ДЕНЬ. Обед</t>
  </si>
  <si>
    <t>2 ДЕНЬ. Обед</t>
  </si>
  <si>
    <t>3 ДЕНЬ. Обед</t>
  </si>
  <si>
    <t>Мандарин</t>
  </si>
  <si>
    <t>5 ДЕНЬ. Обед</t>
  </si>
  <si>
    <t>6 ДЕНЬ. Обед</t>
  </si>
  <si>
    <t>7 ДЕНЬ. Обед</t>
  </si>
  <si>
    <t>8 ДЕНЬ. Обед</t>
  </si>
  <si>
    <t>10 ДЕНЬ. Обед</t>
  </si>
  <si>
    <t>Плов из отварной говядины</t>
  </si>
  <si>
    <t>Каша вязкая молочная из пшеной крупы</t>
  </si>
  <si>
    <t>Зав.производством_____________Турковская В.В.</t>
  </si>
  <si>
    <t>Обед 7-11 лет</t>
  </si>
  <si>
    <t>Завтрак 7-11 лет</t>
  </si>
  <si>
    <t>279/331</t>
  </si>
  <si>
    <t>Тефтеля из говядины в соусе</t>
  </si>
  <si>
    <t>Минтай тушеный в томате с овощами</t>
  </si>
  <si>
    <t>9 ДЕНЬ. Обед</t>
  </si>
  <si>
    <t xml:space="preserve">Сыр </t>
  </si>
  <si>
    <t>Макароны с сыром</t>
  </si>
  <si>
    <t>Молоко 0,2 мл</t>
  </si>
  <si>
    <t>Конфеты шоколадные</t>
  </si>
  <si>
    <t>Завтрак 12-18 лет</t>
  </si>
  <si>
    <t>Пюре из бобовых с маслом</t>
  </si>
  <si>
    <t>Обед 12-18 лет</t>
  </si>
  <si>
    <t>Горошек зеленый консервированный</t>
  </si>
  <si>
    <t>Оладьи из печени</t>
  </si>
  <si>
    <t xml:space="preserve">  (Сезон: зимне-весенний. Возраст: с 7-11 лет)</t>
  </si>
  <si>
    <t xml:space="preserve">  (Сезон: зимне-весенний. Возраст: с 12-18 лет)</t>
  </si>
  <si>
    <t>"_13_"_января_2025г.</t>
  </si>
  <si>
    <t>4ДЕНЬ. Обед</t>
  </si>
  <si>
    <t>Директор МАОУ СОШ 1</t>
  </si>
  <si>
    <t>________________Ю.В. Устинова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</si>
</sst>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4"/>
      <color rgb="FFFF0000"/>
      <name val="Times New Roman"/>
      <charset val="204"/>
    </font>
    <font>
      <b/>
      <sz val="14"/>
      <color theme="9" tint="0.39994506668294322"/>
      <name val="Times New Roman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/>
    </xf>
    <xf numFmtId="0" fontId="1" fillId="0" borderId="0" xfId="0" applyFont="1"/>
    <xf numFmtId="2" fontId="1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5" fillId="2" borderId="0" xfId="0" applyFont="1" applyFill="1" applyAlignment="1">
      <alignment horizontal="right"/>
    </xf>
    <xf numFmtId="0" fontId="5" fillId="2" borderId="1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2" fontId="1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5" fillId="2" borderId="1" xfId="0" applyFont="1" applyFill="1" applyBorder="1"/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/>
    <xf numFmtId="164" fontId="2" fillId="2" borderId="0" xfId="0" applyNumberFormat="1" applyFont="1" applyFill="1"/>
    <xf numFmtId="165" fontId="2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tabSelected="1" workbookViewId="0">
      <pane ySplit="10" topLeftCell="A89" activePane="bottomLeft" state="frozen"/>
      <selection pane="bottomLeft" activeCell="D13" sqref="D13"/>
    </sheetView>
  </sheetViews>
  <sheetFormatPr defaultRowHeight="18.75" x14ac:dyDescent="0.3"/>
  <cols>
    <col min="1" max="1" width="13.42578125" style="1" customWidth="1"/>
    <col min="2" max="2" width="48.85546875" style="1" customWidth="1"/>
    <col min="3" max="3" width="10.7109375" style="1" customWidth="1"/>
    <col min="4" max="4" width="10.28515625" style="1" customWidth="1"/>
    <col min="5" max="5" width="10.42578125" style="1" customWidth="1"/>
    <col min="6" max="6" width="9.140625" style="1"/>
    <col min="7" max="7" width="10" style="1" customWidth="1"/>
    <col min="8" max="8" width="11.7109375" style="1" customWidth="1"/>
    <col min="9" max="11" width="9.140625" style="1"/>
    <col min="12" max="12" width="9.5703125" style="1" customWidth="1"/>
    <col min="13" max="15" width="9.140625" style="1"/>
    <col min="16" max="16" width="13.140625" style="1" customWidth="1"/>
    <col min="17" max="16384" width="9.140625" style="1"/>
  </cols>
  <sheetData>
    <row r="1" spans="1:17" x14ac:dyDescent="0.3">
      <c r="P1" s="2" t="s">
        <v>0</v>
      </c>
      <c r="Q1" s="2"/>
    </row>
    <row r="2" spans="1:17" x14ac:dyDescent="0.3">
      <c r="P2" s="2" t="s">
        <v>87</v>
      </c>
      <c r="Q2" s="2"/>
    </row>
    <row r="3" spans="1:17" x14ac:dyDescent="0.3">
      <c r="P3" s="2" t="s">
        <v>88</v>
      </c>
      <c r="Q3" s="2"/>
    </row>
    <row r="4" spans="1:17" x14ac:dyDescent="0.3">
      <c r="P4" s="19" t="s">
        <v>85</v>
      </c>
      <c r="Q4" s="2"/>
    </row>
    <row r="7" spans="1:17" x14ac:dyDescent="0.3">
      <c r="C7" s="3" t="s">
        <v>1</v>
      </c>
    </row>
    <row r="8" spans="1:17" x14ac:dyDescent="0.3">
      <c r="C8" s="1" t="s">
        <v>83</v>
      </c>
    </row>
    <row r="9" spans="1:17" x14ac:dyDescent="0.3">
      <c r="C9" s="1" t="s">
        <v>69</v>
      </c>
    </row>
    <row r="10" spans="1:17" x14ac:dyDescent="0.3">
      <c r="A10" s="4" t="s">
        <v>2</v>
      </c>
      <c r="B10" s="5" t="s">
        <v>3</v>
      </c>
      <c r="C10" s="5" t="s">
        <v>4</v>
      </c>
      <c r="D10" s="5" t="s">
        <v>5</v>
      </c>
      <c r="E10" s="4" t="s">
        <v>6</v>
      </c>
      <c r="F10" s="4" t="s">
        <v>7</v>
      </c>
      <c r="G10" s="4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15</v>
      </c>
      <c r="O10" s="6" t="s">
        <v>16</v>
      </c>
      <c r="P10" s="4" t="s">
        <v>17</v>
      </c>
    </row>
    <row r="11" spans="1:17" x14ac:dyDescent="0.3">
      <c r="A11" s="3"/>
      <c r="B11" s="3" t="s">
        <v>18</v>
      </c>
    </row>
    <row r="12" spans="1:17" ht="21.75" customHeight="1" x14ac:dyDescent="0.3">
      <c r="A12" s="4">
        <v>173</v>
      </c>
      <c r="B12" s="4" t="s">
        <v>37</v>
      </c>
      <c r="C12" s="7">
        <v>210</v>
      </c>
      <c r="D12" s="7">
        <v>25.96</v>
      </c>
      <c r="E12" s="4">
        <v>8.31</v>
      </c>
      <c r="F12" s="4">
        <v>13.12</v>
      </c>
      <c r="G12" s="4">
        <v>37.630000000000003</v>
      </c>
      <c r="H12" s="4">
        <v>291.54000000000002</v>
      </c>
      <c r="I12" s="4">
        <v>149.62</v>
      </c>
      <c r="J12" s="4">
        <v>70.819999999999993</v>
      </c>
      <c r="K12" s="4">
        <v>234.98</v>
      </c>
      <c r="L12" s="4">
        <v>1.73</v>
      </c>
      <c r="M12" s="4">
        <v>0.18</v>
      </c>
      <c r="N12" s="4">
        <v>0.17</v>
      </c>
      <c r="O12" s="4">
        <v>0.96</v>
      </c>
      <c r="P12" s="4">
        <v>303</v>
      </c>
    </row>
    <row r="13" spans="1:17" x14ac:dyDescent="0.3">
      <c r="A13" s="4">
        <v>3</v>
      </c>
      <c r="B13" s="20" t="s">
        <v>74</v>
      </c>
      <c r="C13" s="7">
        <v>30</v>
      </c>
      <c r="D13" s="7">
        <v>18.97</v>
      </c>
      <c r="E13" s="4">
        <v>6.96</v>
      </c>
      <c r="F13" s="9">
        <v>8.85</v>
      </c>
      <c r="G13" s="16">
        <v>0</v>
      </c>
      <c r="H13" s="4">
        <v>26.4</v>
      </c>
      <c r="I13" s="4">
        <v>264</v>
      </c>
      <c r="J13" s="4">
        <v>10.5</v>
      </c>
      <c r="K13" s="4">
        <v>150</v>
      </c>
      <c r="L13" s="4">
        <v>0.3</v>
      </c>
      <c r="M13" s="4">
        <v>0.01</v>
      </c>
      <c r="N13" s="4">
        <v>0.09</v>
      </c>
      <c r="O13" s="4">
        <v>0.21</v>
      </c>
      <c r="P13" s="4">
        <v>108</v>
      </c>
    </row>
    <row r="14" spans="1:17" x14ac:dyDescent="0.3">
      <c r="A14" s="24">
        <v>379</v>
      </c>
      <c r="B14" s="24" t="s">
        <v>20</v>
      </c>
      <c r="C14" s="27">
        <v>200</v>
      </c>
      <c r="D14" s="27">
        <v>17.3</v>
      </c>
      <c r="E14" s="24">
        <v>3.17</v>
      </c>
      <c r="F14" s="24">
        <v>2.68</v>
      </c>
      <c r="G14" s="24">
        <v>15.95</v>
      </c>
      <c r="H14" s="24">
        <v>146.34</v>
      </c>
      <c r="I14" s="24">
        <v>125.78</v>
      </c>
      <c r="J14" s="24">
        <v>14</v>
      </c>
      <c r="K14" s="24">
        <v>90</v>
      </c>
      <c r="L14" s="24">
        <v>0.13400000000000001</v>
      </c>
      <c r="M14" s="24">
        <v>4.3999999999999997E-2</v>
      </c>
      <c r="N14" s="24">
        <v>0.156</v>
      </c>
      <c r="O14" s="24">
        <v>1.3</v>
      </c>
      <c r="P14" s="24">
        <v>100.6</v>
      </c>
    </row>
    <row r="15" spans="1:17" s="21" customFormat="1" x14ac:dyDescent="0.3">
      <c r="A15" s="29"/>
      <c r="B15" s="28" t="s">
        <v>76</v>
      </c>
      <c r="C15" s="29">
        <v>200</v>
      </c>
      <c r="D15" s="29">
        <v>61.64</v>
      </c>
      <c r="E15" s="28">
        <v>5.8</v>
      </c>
      <c r="F15" s="28">
        <v>5</v>
      </c>
      <c r="G15" s="28">
        <v>9.6</v>
      </c>
      <c r="H15" s="28">
        <v>292</v>
      </c>
      <c r="I15" s="28">
        <v>240</v>
      </c>
      <c r="J15" s="28">
        <v>28</v>
      </c>
      <c r="K15" s="28">
        <v>180</v>
      </c>
      <c r="L15" s="28">
        <v>0.2</v>
      </c>
      <c r="M15" s="28">
        <v>0.04</v>
      </c>
      <c r="N15" s="28">
        <v>0.26</v>
      </c>
      <c r="O15" s="28">
        <v>1.2</v>
      </c>
      <c r="P15" s="28">
        <v>108</v>
      </c>
    </row>
    <row r="16" spans="1:17" s="8" customFormat="1" x14ac:dyDescent="0.3">
      <c r="A16" s="4">
        <v>0</v>
      </c>
      <c r="B16" s="4" t="s">
        <v>22</v>
      </c>
      <c r="C16" s="27">
        <v>30</v>
      </c>
      <c r="D16" s="27">
        <v>2.79</v>
      </c>
      <c r="E16" s="4">
        <f>0.056*C16</f>
        <v>1.68</v>
      </c>
      <c r="F16" s="4">
        <f>0.011*C16</f>
        <v>0.32999999999999996</v>
      </c>
      <c r="G16" s="4">
        <f>0.494*C16</f>
        <v>14.82</v>
      </c>
      <c r="H16" s="16">
        <v>0</v>
      </c>
      <c r="I16" s="4">
        <f>0.23*C16</f>
        <v>6.9</v>
      </c>
      <c r="J16" s="4">
        <f>0.25*C16</f>
        <v>7.5</v>
      </c>
      <c r="K16" s="4">
        <f>1.06*C16</f>
        <v>31.8</v>
      </c>
      <c r="L16" s="4">
        <f>0.031*C16</f>
        <v>0.92999999999999994</v>
      </c>
      <c r="M16" s="4">
        <f>0.0012*C16</f>
        <v>3.5999999999999997E-2</v>
      </c>
      <c r="N16" s="16">
        <v>0</v>
      </c>
      <c r="O16" s="16">
        <v>0</v>
      </c>
      <c r="P16" s="4">
        <f>2.299*C16</f>
        <v>68.97</v>
      </c>
    </row>
    <row r="17" spans="1:16" x14ac:dyDescent="0.3">
      <c r="A17" s="4">
        <v>0</v>
      </c>
      <c r="B17" s="4" t="s">
        <v>28</v>
      </c>
      <c r="C17" s="27">
        <v>30</v>
      </c>
      <c r="D17" s="27">
        <v>2.79</v>
      </c>
      <c r="E17" s="4">
        <f>0.079*C17</f>
        <v>2.37</v>
      </c>
      <c r="F17" s="4">
        <f>0.01*C17</f>
        <v>0.3</v>
      </c>
      <c r="G17" s="4">
        <f>0.483*C17</f>
        <v>14.49</v>
      </c>
      <c r="H17" s="16">
        <v>0</v>
      </c>
      <c r="I17" s="4">
        <f>0.23*C17</f>
        <v>6.9</v>
      </c>
      <c r="J17" s="4">
        <f>0.33*C17</f>
        <v>9.9</v>
      </c>
      <c r="K17" s="4">
        <f>0.87*C17</f>
        <v>26.1</v>
      </c>
      <c r="L17" s="4">
        <f>0.011*C17</f>
        <v>0.32999999999999996</v>
      </c>
      <c r="M17" s="4">
        <f>0.001*C17</f>
        <v>0.03</v>
      </c>
      <c r="N17" s="16">
        <v>0</v>
      </c>
      <c r="O17" s="16">
        <v>0</v>
      </c>
      <c r="P17" s="4">
        <f>2.338*C17</f>
        <v>70.14</v>
      </c>
    </row>
    <row r="18" spans="1:16" s="21" customFormat="1" x14ac:dyDescent="0.3">
      <c r="A18" s="24"/>
      <c r="B18" s="24"/>
      <c r="C18" s="27"/>
      <c r="D18" s="27"/>
      <c r="E18" s="24"/>
      <c r="F18" s="24"/>
      <c r="G18" s="24"/>
      <c r="H18" s="39"/>
      <c r="I18" s="24"/>
      <c r="J18" s="24"/>
      <c r="K18" s="24"/>
      <c r="L18" s="24"/>
      <c r="M18" s="24"/>
      <c r="N18" s="39"/>
      <c r="O18" s="39"/>
      <c r="P18" s="24"/>
    </row>
    <row r="19" spans="1:16" s="3" customFormat="1" x14ac:dyDescent="0.3">
      <c r="A19" s="10"/>
      <c r="B19" s="5" t="s">
        <v>23</v>
      </c>
      <c r="C19" s="5">
        <f t="shared" ref="C19:P19" si="0">SUM(C12:C17)</f>
        <v>700</v>
      </c>
      <c r="D19" s="18">
        <f t="shared" si="0"/>
        <v>129.45000000000002</v>
      </c>
      <c r="E19" s="5">
        <f t="shared" si="0"/>
        <v>28.29</v>
      </c>
      <c r="F19" s="5">
        <f t="shared" si="0"/>
        <v>30.279999999999998</v>
      </c>
      <c r="G19" s="5">
        <f t="shared" si="0"/>
        <v>92.49</v>
      </c>
      <c r="H19" s="5">
        <f t="shared" si="0"/>
        <v>756.28</v>
      </c>
      <c r="I19" s="5">
        <f t="shared" si="0"/>
        <v>793.19999999999993</v>
      </c>
      <c r="J19" s="5">
        <f t="shared" si="0"/>
        <v>140.72</v>
      </c>
      <c r="K19" s="5">
        <f t="shared" si="0"/>
        <v>712.88</v>
      </c>
      <c r="L19" s="5">
        <f t="shared" si="0"/>
        <v>3.6239999999999997</v>
      </c>
      <c r="M19" s="5">
        <f t="shared" si="0"/>
        <v>0.33999999999999997</v>
      </c>
      <c r="N19" s="5">
        <f t="shared" si="0"/>
        <v>0.67600000000000005</v>
      </c>
      <c r="O19" s="5">
        <f t="shared" si="0"/>
        <v>3.67</v>
      </c>
      <c r="P19" s="5">
        <f t="shared" si="0"/>
        <v>758.71</v>
      </c>
    </row>
    <row r="20" spans="1:16" s="3" customFormat="1" x14ac:dyDescent="0.3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s="3" customFormat="1" x14ac:dyDescent="0.3">
      <c r="A21" s="13"/>
      <c r="B21" s="3" t="s">
        <v>24</v>
      </c>
    </row>
    <row r="22" spans="1:16" x14ac:dyDescent="0.3">
      <c r="A22" s="4">
        <v>260</v>
      </c>
      <c r="B22" s="4" t="s">
        <v>47</v>
      </c>
      <c r="C22" s="7">
        <v>100</v>
      </c>
      <c r="D22" s="7">
        <v>53.81</v>
      </c>
      <c r="E22" s="4">
        <v>20.37</v>
      </c>
      <c r="F22" s="4">
        <v>23.52</v>
      </c>
      <c r="G22" s="4">
        <v>4.05</v>
      </c>
      <c r="H22" s="4">
        <v>436.1</v>
      </c>
      <c r="I22" s="4">
        <v>30.53</v>
      </c>
      <c r="J22" s="4">
        <v>30.84</v>
      </c>
      <c r="K22" s="4">
        <v>215.81</v>
      </c>
      <c r="L22" s="4">
        <v>4.28</v>
      </c>
      <c r="M22" s="4">
        <v>4.2000000000000003E-2</v>
      </c>
      <c r="N22" s="4">
        <v>0.14000000000000001</v>
      </c>
      <c r="O22" s="4">
        <v>1.29</v>
      </c>
      <c r="P22" s="4">
        <v>309.39999999999998</v>
      </c>
    </row>
    <row r="23" spans="1:16" x14ac:dyDescent="0.3">
      <c r="A23" s="4">
        <v>171</v>
      </c>
      <c r="B23" s="4" t="s">
        <v>46</v>
      </c>
      <c r="C23" s="7">
        <v>200</v>
      </c>
      <c r="D23" s="7">
        <v>12.9</v>
      </c>
      <c r="E23" s="4">
        <v>9.9499999999999993</v>
      </c>
      <c r="F23" s="4">
        <v>10.71</v>
      </c>
      <c r="G23" s="4">
        <v>44.85</v>
      </c>
      <c r="H23" s="4">
        <v>300.99</v>
      </c>
      <c r="I23" s="4">
        <v>29.69</v>
      </c>
      <c r="J23" s="4">
        <v>158.09</v>
      </c>
      <c r="K23" s="4">
        <v>236.65</v>
      </c>
      <c r="L23" s="4">
        <v>5.31</v>
      </c>
      <c r="M23" s="4">
        <v>0.23</v>
      </c>
      <c r="N23" s="4">
        <v>0.13500000000000001</v>
      </c>
      <c r="O23" s="16">
        <v>0</v>
      </c>
      <c r="P23" s="4">
        <v>315</v>
      </c>
    </row>
    <row r="24" spans="1:16" s="8" customFormat="1" x14ac:dyDescent="0.3">
      <c r="A24" s="4"/>
      <c r="B24" s="4" t="s">
        <v>26</v>
      </c>
      <c r="C24" s="7">
        <v>50</v>
      </c>
      <c r="D24" s="7">
        <v>13.7</v>
      </c>
      <c r="E24" s="4">
        <v>0.35</v>
      </c>
      <c r="F24" s="4">
        <v>0.05</v>
      </c>
      <c r="G24" s="4">
        <v>0.95</v>
      </c>
      <c r="H24" s="4">
        <v>196</v>
      </c>
      <c r="I24" s="4">
        <v>17</v>
      </c>
      <c r="J24" s="4">
        <v>14</v>
      </c>
      <c r="K24" s="4">
        <v>30</v>
      </c>
      <c r="L24" s="4">
        <v>0.5</v>
      </c>
      <c r="M24" s="4">
        <v>0.03</v>
      </c>
      <c r="N24" s="4">
        <v>0.02</v>
      </c>
      <c r="O24" s="4">
        <v>7</v>
      </c>
      <c r="P24" s="4">
        <v>5.5</v>
      </c>
    </row>
    <row r="25" spans="1:16" x14ac:dyDescent="0.3">
      <c r="A25" s="24">
        <v>376</v>
      </c>
      <c r="B25" s="24" t="s">
        <v>27</v>
      </c>
      <c r="C25" s="27">
        <v>200</v>
      </c>
      <c r="D25" s="27">
        <v>1.92</v>
      </c>
      <c r="E25" s="24">
        <v>7.0000000000000007E-2</v>
      </c>
      <c r="F25" s="24">
        <v>0.02</v>
      </c>
      <c r="G25" s="24">
        <v>15</v>
      </c>
      <c r="H25" s="24">
        <v>8.6</v>
      </c>
      <c r="I25" s="24">
        <v>11.1</v>
      </c>
      <c r="J25" s="24">
        <v>1.4</v>
      </c>
      <c r="K25" s="24">
        <v>2.8</v>
      </c>
      <c r="L25" s="24">
        <v>0.28000000000000003</v>
      </c>
      <c r="M25" s="40">
        <v>0</v>
      </c>
      <c r="N25" s="40">
        <v>0</v>
      </c>
      <c r="O25" s="24">
        <v>0.03</v>
      </c>
      <c r="P25" s="24">
        <v>60</v>
      </c>
    </row>
    <row r="26" spans="1:16" x14ac:dyDescent="0.3">
      <c r="A26" s="4">
        <v>0</v>
      </c>
      <c r="B26" s="4" t="s">
        <v>22</v>
      </c>
      <c r="C26" s="27">
        <v>30</v>
      </c>
      <c r="D26" s="27">
        <v>2.79</v>
      </c>
      <c r="E26" s="4">
        <f>0.056*C26</f>
        <v>1.68</v>
      </c>
      <c r="F26" s="4">
        <f>0.011*C26</f>
        <v>0.32999999999999996</v>
      </c>
      <c r="G26" s="4">
        <f>0.494*C26</f>
        <v>14.82</v>
      </c>
      <c r="H26" s="16">
        <v>0</v>
      </c>
      <c r="I26" s="4">
        <f>0.23*C26</f>
        <v>6.9</v>
      </c>
      <c r="J26" s="4">
        <f>0.25*C26</f>
        <v>7.5</v>
      </c>
      <c r="K26" s="4">
        <f>1.06*C26</f>
        <v>31.8</v>
      </c>
      <c r="L26" s="4">
        <f>0.031*C26</f>
        <v>0.92999999999999994</v>
      </c>
      <c r="M26" s="4">
        <f>0.0012*C26</f>
        <v>3.5999999999999997E-2</v>
      </c>
      <c r="N26" s="16">
        <v>0</v>
      </c>
      <c r="O26" s="16">
        <v>0</v>
      </c>
      <c r="P26" s="4">
        <f>2.299*C26</f>
        <v>68.97</v>
      </c>
    </row>
    <row r="27" spans="1:16" x14ac:dyDescent="0.3">
      <c r="A27" s="4">
        <v>0</v>
      </c>
      <c r="B27" s="4" t="s">
        <v>28</v>
      </c>
      <c r="C27" s="27">
        <v>30</v>
      </c>
      <c r="D27" s="27">
        <v>2.79</v>
      </c>
      <c r="E27" s="4">
        <f>0.079*C27</f>
        <v>2.37</v>
      </c>
      <c r="F27" s="4">
        <f>0.01*C27</f>
        <v>0.3</v>
      </c>
      <c r="G27" s="4">
        <f>0.483*C27</f>
        <v>14.49</v>
      </c>
      <c r="H27" s="16">
        <v>0</v>
      </c>
      <c r="I27" s="4">
        <f>0.23*C27</f>
        <v>6.9</v>
      </c>
      <c r="J27" s="4">
        <f>0.33*C27</f>
        <v>9.9</v>
      </c>
      <c r="K27" s="4">
        <f>0.87*C27</f>
        <v>26.1</v>
      </c>
      <c r="L27" s="4">
        <f>0.011*C27</f>
        <v>0.32999999999999996</v>
      </c>
      <c r="M27" s="4">
        <f>0.001*C27</f>
        <v>0.03</v>
      </c>
      <c r="N27" s="16">
        <v>0</v>
      </c>
      <c r="O27" s="16">
        <v>0</v>
      </c>
      <c r="P27" s="4">
        <f>2.338*C27</f>
        <v>70.14</v>
      </c>
    </row>
    <row r="28" spans="1:16" s="3" customFormat="1" x14ac:dyDescent="0.3">
      <c r="A28" s="13"/>
      <c r="B28" s="3" t="s">
        <v>23</v>
      </c>
      <c r="C28" s="3">
        <f t="shared" ref="C28:P28" si="1">SUM(C22:C27)</f>
        <v>610</v>
      </c>
      <c r="D28" s="3">
        <f t="shared" si="1"/>
        <v>87.910000000000025</v>
      </c>
      <c r="E28" s="3">
        <f t="shared" si="1"/>
        <v>34.79</v>
      </c>
      <c r="F28" s="3">
        <f t="shared" si="1"/>
        <v>34.93</v>
      </c>
      <c r="G28" s="3">
        <f t="shared" si="1"/>
        <v>94.159999999999982</v>
      </c>
      <c r="H28" s="3">
        <f t="shared" si="1"/>
        <v>941.69</v>
      </c>
      <c r="I28" s="3">
        <f t="shared" si="1"/>
        <v>102.12</v>
      </c>
      <c r="J28" s="3">
        <f t="shared" si="1"/>
        <v>221.73000000000002</v>
      </c>
      <c r="K28" s="3">
        <f t="shared" si="1"/>
        <v>543.16000000000008</v>
      </c>
      <c r="L28" s="3">
        <f t="shared" si="1"/>
        <v>11.629999999999999</v>
      </c>
      <c r="M28" s="3">
        <f t="shared" si="1"/>
        <v>0.36799999999999999</v>
      </c>
      <c r="N28" s="3">
        <f t="shared" si="1"/>
        <v>0.29500000000000004</v>
      </c>
      <c r="O28" s="3">
        <f t="shared" si="1"/>
        <v>8.3199999999999985</v>
      </c>
      <c r="P28" s="3">
        <f t="shared" si="1"/>
        <v>829.01</v>
      </c>
    </row>
    <row r="29" spans="1:16" s="3" customFormat="1" x14ac:dyDescent="0.3">
      <c r="A29" s="13"/>
    </row>
    <row r="30" spans="1:16" s="3" customFormat="1" x14ac:dyDescent="0.3">
      <c r="A30" s="13"/>
    </row>
    <row r="31" spans="1:16" s="3" customFormat="1" x14ac:dyDescent="0.3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s="3" customFormat="1" x14ac:dyDescent="0.3">
      <c r="A32" s="13"/>
      <c r="B32" s="3" t="s">
        <v>29</v>
      </c>
    </row>
    <row r="33" spans="1:16" x14ac:dyDescent="0.3">
      <c r="A33" s="7">
        <v>244</v>
      </c>
      <c r="B33" s="4" t="s">
        <v>65</v>
      </c>
      <c r="C33" s="7">
        <v>250</v>
      </c>
      <c r="D33" s="7">
        <v>65.81</v>
      </c>
      <c r="E33" s="4">
        <v>14.88</v>
      </c>
      <c r="F33" s="4">
        <v>17.52</v>
      </c>
      <c r="G33" s="4">
        <v>38</v>
      </c>
      <c r="H33" s="4">
        <v>282</v>
      </c>
      <c r="I33" s="4">
        <v>15.04</v>
      </c>
      <c r="J33" s="4">
        <v>44.29</v>
      </c>
      <c r="K33" s="4">
        <v>199.5</v>
      </c>
      <c r="L33" s="4">
        <v>2.2999999999999998</v>
      </c>
      <c r="M33" s="4">
        <v>0.06</v>
      </c>
      <c r="N33" s="4">
        <v>0.14000000000000001</v>
      </c>
      <c r="O33" s="4">
        <v>0.54</v>
      </c>
      <c r="P33" s="4">
        <v>382.7</v>
      </c>
    </row>
    <row r="34" spans="1:16" x14ac:dyDescent="0.3">
      <c r="A34" s="4"/>
      <c r="B34" s="4" t="s">
        <v>31</v>
      </c>
      <c r="C34" s="7">
        <v>50</v>
      </c>
      <c r="D34" s="7">
        <v>13.5</v>
      </c>
      <c r="E34" s="4">
        <v>0.3</v>
      </c>
      <c r="F34" s="4">
        <v>0.1</v>
      </c>
      <c r="G34" s="4">
        <v>2.1</v>
      </c>
      <c r="H34" s="4">
        <v>290</v>
      </c>
      <c r="I34" s="4">
        <v>14</v>
      </c>
      <c r="J34" s="4">
        <v>20</v>
      </c>
      <c r="K34" s="4">
        <v>26</v>
      </c>
      <c r="L34" s="4">
        <v>0.9</v>
      </c>
      <c r="M34" s="4">
        <v>0.06</v>
      </c>
      <c r="N34" s="4">
        <v>0.04</v>
      </c>
      <c r="O34" s="4">
        <v>25</v>
      </c>
      <c r="P34" s="4">
        <v>9.9499999999999993</v>
      </c>
    </row>
    <row r="35" spans="1:16" x14ac:dyDescent="0.3">
      <c r="A35" s="4">
        <v>376</v>
      </c>
      <c r="B35" s="4" t="s">
        <v>27</v>
      </c>
      <c r="C35" s="7">
        <v>200</v>
      </c>
      <c r="D35" s="7">
        <v>1.92</v>
      </c>
      <c r="E35" s="4">
        <v>7.0000000000000007E-2</v>
      </c>
      <c r="F35" s="4">
        <v>0.02</v>
      </c>
      <c r="G35" s="4">
        <v>15</v>
      </c>
      <c r="H35" s="4">
        <v>8.6</v>
      </c>
      <c r="I35" s="4">
        <v>11.1</v>
      </c>
      <c r="J35" s="4">
        <v>1.4</v>
      </c>
      <c r="K35" s="4">
        <v>2.8</v>
      </c>
      <c r="L35" s="4">
        <v>0.28000000000000003</v>
      </c>
      <c r="M35" s="17">
        <v>0</v>
      </c>
      <c r="N35" s="17">
        <v>0</v>
      </c>
      <c r="O35" s="4">
        <v>0.03</v>
      </c>
      <c r="P35" s="4">
        <v>60</v>
      </c>
    </row>
    <row r="36" spans="1:16" x14ac:dyDescent="0.3">
      <c r="A36" s="4">
        <v>0</v>
      </c>
      <c r="B36" s="4" t="s">
        <v>22</v>
      </c>
      <c r="C36" s="27">
        <v>30</v>
      </c>
      <c r="D36" s="27">
        <v>2.79</v>
      </c>
      <c r="E36" s="4">
        <f>0.056*C36</f>
        <v>1.68</v>
      </c>
      <c r="F36" s="4">
        <f>0.011*C36</f>
        <v>0.32999999999999996</v>
      </c>
      <c r="G36" s="4">
        <f>0.494*C36</f>
        <v>14.82</v>
      </c>
      <c r="H36" s="16">
        <v>0</v>
      </c>
      <c r="I36" s="4">
        <f>0.23*C36</f>
        <v>6.9</v>
      </c>
      <c r="J36" s="4">
        <f>0.25*C36</f>
        <v>7.5</v>
      </c>
      <c r="K36" s="4">
        <f>1.06*C36</f>
        <v>31.8</v>
      </c>
      <c r="L36" s="4">
        <f>0.031*C36</f>
        <v>0.92999999999999994</v>
      </c>
      <c r="M36" s="4">
        <f>0.0012*C36</f>
        <v>3.5999999999999997E-2</v>
      </c>
      <c r="N36" s="16">
        <v>0</v>
      </c>
      <c r="O36" s="16">
        <v>0</v>
      </c>
      <c r="P36" s="4">
        <f>2.299*C36</f>
        <v>68.97</v>
      </c>
    </row>
    <row r="37" spans="1:16" x14ac:dyDescent="0.3">
      <c r="A37" s="4">
        <v>0</v>
      </c>
      <c r="B37" s="4" t="s">
        <v>28</v>
      </c>
      <c r="C37" s="27">
        <v>30</v>
      </c>
      <c r="D37" s="27">
        <v>2.79</v>
      </c>
      <c r="E37" s="4">
        <f>0.079*C37</f>
        <v>2.37</v>
      </c>
      <c r="F37" s="4">
        <f>0.01*C37</f>
        <v>0.3</v>
      </c>
      <c r="G37" s="4">
        <f>0.483*C37</f>
        <v>14.49</v>
      </c>
      <c r="H37" s="16">
        <v>0</v>
      </c>
      <c r="I37" s="4">
        <f>0.23*C37</f>
        <v>6.9</v>
      </c>
      <c r="J37" s="4">
        <f>0.33*C37</f>
        <v>9.9</v>
      </c>
      <c r="K37" s="4">
        <f>0.87*C37</f>
        <v>26.1</v>
      </c>
      <c r="L37" s="4">
        <f>0.011*C37</f>
        <v>0.32999999999999996</v>
      </c>
      <c r="M37" s="4">
        <f>0.001*C37</f>
        <v>0.03</v>
      </c>
      <c r="N37" s="16">
        <v>0</v>
      </c>
      <c r="O37" s="16">
        <v>0</v>
      </c>
      <c r="P37" s="4">
        <f>2.338*C37</f>
        <v>70.14</v>
      </c>
    </row>
    <row r="38" spans="1:16" s="3" customFormat="1" x14ac:dyDescent="0.3">
      <c r="A38" s="13"/>
      <c r="B38" s="3" t="s">
        <v>23</v>
      </c>
      <c r="C38" s="3">
        <f t="shared" ref="C38:P38" si="2">SUM(C33:C37)</f>
        <v>560</v>
      </c>
      <c r="D38" s="3">
        <f t="shared" si="2"/>
        <v>86.810000000000016</v>
      </c>
      <c r="E38" s="3">
        <f t="shared" si="2"/>
        <v>19.300000000000004</v>
      </c>
      <c r="F38" s="3">
        <f t="shared" si="2"/>
        <v>18.27</v>
      </c>
      <c r="G38" s="3">
        <f t="shared" si="2"/>
        <v>84.41</v>
      </c>
      <c r="H38" s="3">
        <f t="shared" si="2"/>
        <v>580.6</v>
      </c>
      <c r="I38" s="3">
        <f t="shared" si="2"/>
        <v>53.94</v>
      </c>
      <c r="J38" s="3">
        <f t="shared" si="2"/>
        <v>83.09</v>
      </c>
      <c r="K38" s="3">
        <f t="shared" si="2"/>
        <v>286.20000000000005</v>
      </c>
      <c r="L38" s="3">
        <f t="shared" si="2"/>
        <v>4.7399999999999993</v>
      </c>
      <c r="M38" s="3">
        <f t="shared" si="2"/>
        <v>0.186</v>
      </c>
      <c r="N38" s="3">
        <f t="shared" si="2"/>
        <v>0.18000000000000002</v>
      </c>
      <c r="O38" s="3">
        <f t="shared" si="2"/>
        <v>25.57</v>
      </c>
      <c r="P38" s="3">
        <f t="shared" si="2"/>
        <v>591.76</v>
      </c>
    </row>
    <row r="39" spans="1:16" s="3" customFormat="1" x14ac:dyDescent="0.3">
      <c r="A39" s="13"/>
    </row>
    <row r="40" spans="1:16" s="3" customFormat="1" x14ac:dyDescent="0.3">
      <c r="A40" s="13"/>
      <c r="B40" s="3" t="s">
        <v>32</v>
      </c>
    </row>
    <row r="41" spans="1:16" x14ac:dyDescent="0.3">
      <c r="A41" s="4">
        <v>229</v>
      </c>
      <c r="B41" s="4" t="s">
        <v>72</v>
      </c>
      <c r="C41" s="7">
        <v>100</v>
      </c>
      <c r="D41" s="7">
        <v>49.72</v>
      </c>
      <c r="E41" s="4">
        <v>9.75</v>
      </c>
      <c r="F41" s="4">
        <v>4.95</v>
      </c>
      <c r="G41" s="4">
        <v>3.8</v>
      </c>
      <c r="H41" s="4">
        <v>325.20999999999998</v>
      </c>
      <c r="I41" s="4">
        <v>39.07</v>
      </c>
      <c r="J41" s="4">
        <v>48.53</v>
      </c>
      <c r="K41" s="4">
        <v>162.19</v>
      </c>
      <c r="L41" s="4">
        <v>0.85</v>
      </c>
      <c r="M41" s="4">
        <v>0.05</v>
      </c>
      <c r="N41" s="4">
        <v>0.05</v>
      </c>
      <c r="O41" s="4">
        <v>3.73</v>
      </c>
      <c r="P41" s="4">
        <v>105</v>
      </c>
    </row>
    <row r="42" spans="1:16" s="8" customFormat="1" x14ac:dyDescent="0.3">
      <c r="A42" s="4">
        <v>128</v>
      </c>
      <c r="B42" s="4" t="s">
        <v>33</v>
      </c>
      <c r="C42" s="7">
        <v>200</v>
      </c>
      <c r="D42" s="7">
        <v>27.8</v>
      </c>
      <c r="E42" s="4">
        <v>3.77</v>
      </c>
      <c r="F42" s="4">
        <v>8.5</v>
      </c>
      <c r="G42" s="4">
        <v>21.98</v>
      </c>
      <c r="H42" s="4">
        <v>778.68</v>
      </c>
      <c r="I42" s="4">
        <v>50.13</v>
      </c>
      <c r="J42" s="4">
        <v>33.57</v>
      </c>
      <c r="K42" s="4">
        <v>105.5</v>
      </c>
      <c r="L42" s="4">
        <v>1.25</v>
      </c>
      <c r="M42" s="4">
        <v>0.17499999999999999</v>
      </c>
      <c r="N42" s="4">
        <v>0.14000000000000001</v>
      </c>
      <c r="O42" s="4">
        <v>21.81</v>
      </c>
      <c r="P42" s="4">
        <v>212.49</v>
      </c>
    </row>
    <row r="43" spans="1:16" x14ac:dyDescent="0.3">
      <c r="A43" s="4">
        <v>208</v>
      </c>
      <c r="B43" s="4" t="s">
        <v>81</v>
      </c>
      <c r="C43" s="7">
        <v>50</v>
      </c>
      <c r="D43" s="7">
        <v>18.5</v>
      </c>
      <c r="E43" s="4">
        <v>1.5</v>
      </c>
      <c r="F43" s="4">
        <v>2.0099999999999998</v>
      </c>
      <c r="G43" s="4">
        <v>3.68</v>
      </c>
      <c r="H43" s="4">
        <v>190.4</v>
      </c>
      <c r="I43" s="4">
        <v>30.06</v>
      </c>
      <c r="J43" s="4">
        <v>19.57</v>
      </c>
      <c r="K43" s="4">
        <v>67.64</v>
      </c>
      <c r="L43" s="4">
        <v>1.49</v>
      </c>
      <c r="M43" s="17">
        <v>0.02</v>
      </c>
      <c r="N43" s="17">
        <v>0.03</v>
      </c>
      <c r="O43" s="4">
        <v>0</v>
      </c>
      <c r="P43" s="4">
        <v>17.5</v>
      </c>
    </row>
    <row r="44" spans="1:16" x14ac:dyDescent="0.3">
      <c r="A44" s="24">
        <v>377</v>
      </c>
      <c r="B44" s="24" t="s">
        <v>35</v>
      </c>
      <c r="C44" s="27">
        <v>200</v>
      </c>
      <c r="D44" s="27">
        <v>3.16</v>
      </c>
      <c r="E44" s="24">
        <v>0.13</v>
      </c>
      <c r="F44" s="24">
        <v>0.02</v>
      </c>
      <c r="G44" s="24">
        <v>15.2</v>
      </c>
      <c r="H44" s="24">
        <v>21.3</v>
      </c>
      <c r="I44" s="24">
        <v>14.2</v>
      </c>
      <c r="J44" s="24">
        <v>2.4</v>
      </c>
      <c r="K44" s="24">
        <v>4.4000000000000004</v>
      </c>
      <c r="L44" s="24">
        <v>0.36</v>
      </c>
      <c r="M44" s="40">
        <v>0</v>
      </c>
      <c r="N44" s="40">
        <v>0</v>
      </c>
      <c r="O44" s="24">
        <v>2.83</v>
      </c>
      <c r="P44" s="24">
        <v>62</v>
      </c>
    </row>
    <row r="45" spans="1:16" x14ac:dyDescent="0.3">
      <c r="A45" s="4">
        <v>0</v>
      </c>
      <c r="B45" s="4" t="s">
        <v>22</v>
      </c>
      <c r="C45" s="27">
        <v>30</v>
      </c>
      <c r="D45" s="27">
        <v>2.79</v>
      </c>
      <c r="E45" s="4">
        <f>0.056*C45</f>
        <v>1.68</v>
      </c>
      <c r="F45" s="4">
        <f>0.011*C45</f>
        <v>0.32999999999999996</v>
      </c>
      <c r="G45" s="4">
        <f>0.494*C45</f>
        <v>14.82</v>
      </c>
      <c r="H45" s="16">
        <v>0</v>
      </c>
      <c r="I45" s="4">
        <f>0.23*C45</f>
        <v>6.9</v>
      </c>
      <c r="J45" s="4">
        <f>0.25*C45</f>
        <v>7.5</v>
      </c>
      <c r="K45" s="4">
        <f>1.06*C45</f>
        <v>31.8</v>
      </c>
      <c r="L45" s="4">
        <f>0.031*C45</f>
        <v>0.92999999999999994</v>
      </c>
      <c r="M45" s="4">
        <f>0.0012*C45</f>
        <v>3.5999999999999997E-2</v>
      </c>
      <c r="N45" s="16">
        <v>0</v>
      </c>
      <c r="O45" s="16">
        <v>0</v>
      </c>
      <c r="P45" s="4">
        <f>2.299*C45</f>
        <v>68.97</v>
      </c>
    </row>
    <row r="46" spans="1:16" x14ac:dyDescent="0.3">
      <c r="A46" s="4">
        <v>0</v>
      </c>
      <c r="B46" s="4" t="s">
        <v>28</v>
      </c>
      <c r="C46" s="27">
        <v>30</v>
      </c>
      <c r="D46" s="27">
        <v>2.79</v>
      </c>
      <c r="E46" s="4">
        <f>0.079*C46</f>
        <v>2.37</v>
      </c>
      <c r="F46" s="4">
        <f>0.01*C46</f>
        <v>0.3</v>
      </c>
      <c r="G46" s="4">
        <f>0.483*C46</f>
        <v>14.49</v>
      </c>
      <c r="H46" s="16">
        <v>0</v>
      </c>
      <c r="I46" s="4">
        <f>0.23*C46</f>
        <v>6.9</v>
      </c>
      <c r="J46" s="4">
        <f>0.33*C46</f>
        <v>9.9</v>
      </c>
      <c r="K46" s="4">
        <f>0.87*C46</f>
        <v>26.1</v>
      </c>
      <c r="L46" s="4">
        <f>0.011*C46</f>
        <v>0.32999999999999996</v>
      </c>
      <c r="M46" s="4">
        <f>0.001*C46</f>
        <v>0.03</v>
      </c>
      <c r="N46" s="16">
        <v>0</v>
      </c>
      <c r="O46" s="16">
        <v>0</v>
      </c>
      <c r="P46" s="4">
        <f>2.338*C46</f>
        <v>70.14</v>
      </c>
    </row>
    <row r="47" spans="1:16" s="3" customFormat="1" x14ac:dyDescent="0.3">
      <c r="A47" s="13"/>
      <c r="B47" s="3" t="s">
        <v>23</v>
      </c>
      <c r="C47" s="3">
        <v>610</v>
      </c>
      <c r="D47" s="3">
        <f t="shared" ref="D47:P47" si="3">SUM(D41:D46)</f>
        <v>104.76</v>
      </c>
      <c r="E47" s="3">
        <f t="shared" si="3"/>
        <v>19.200000000000003</v>
      </c>
      <c r="F47" s="3">
        <f t="shared" si="3"/>
        <v>16.11</v>
      </c>
      <c r="G47" s="3">
        <f t="shared" si="3"/>
        <v>73.97</v>
      </c>
      <c r="H47" s="3">
        <f t="shared" si="3"/>
        <v>1315.59</v>
      </c>
      <c r="I47" s="3">
        <f t="shared" si="3"/>
        <v>147.26000000000002</v>
      </c>
      <c r="J47" s="3">
        <f t="shared" si="3"/>
        <v>121.47</v>
      </c>
      <c r="K47" s="3">
        <f t="shared" si="3"/>
        <v>397.63</v>
      </c>
      <c r="L47" s="3">
        <f t="shared" si="3"/>
        <v>5.21</v>
      </c>
      <c r="M47" s="3">
        <f t="shared" si="3"/>
        <v>0.31099999999999994</v>
      </c>
      <c r="N47" s="3">
        <f t="shared" si="3"/>
        <v>0.22</v>
      </c>
      <c r="O47" s="3">
        <f t="shared" si="3"/>
        <v>28.369999999999997</v>
      </c>
      <c r="P47" s="3">
        <f t="shared" si="3"/>
        <v>536.1</v>
      </c>
    </row>
    <row r="48" spans="1:16" s="3" customFormat="1" x14ac:dyDescent="0.3">
      <c r="A48" s="13"/>
    </row>
    <row r="49" spans="1:16" x14ac:dyDescent="0.3">
      <c r="A49" s="13"/>
      <c r="B49" s="3" t="s">
        <v>34</v>
      </c>
    </row>
    <row r="50" spans="1:16" x14ac:dyDescent="0.3">
      <c r="A50" s="7">
        <v>204</v>
      </c>
      <c r="B50" s="4" t="s">
        <v>75</v>
      </c>
      <c r="C50" s="7">
        <v>240</v>
      </c>
      <c r="D50" s="7">
        <v>40.340000000000003</v>
      </c>
      <c r="E50" s="4">
        <v>16.239999999999998</v>
      </c>
      <c r="F50" s="4">
        <v>19.100000000000001</v>
      </c>
      <c r="G50" s="4">
        <v>40.93</v>
      </c>
      <c r="H50" s="4">
        <v>83.9</v>
      </c>
      <c r="I50" s="4">
        <v>354.24</v>
      </c>
      <c r="J50" s="4">
        <v>24.38</v>
      </c>
      <c r="K50" s="4">
        <v>242.5</v>
      </c>
      <c r="L50" s="4">
        <v>1.48</v>
      </c>
      <c r="M50" s="4">
        <v>0.1</v>
      </c>
      <c r="N50" s="4">
        <v>0.15</v>
      </c>
      <c r="O50" s="16">
        <v>0.27</v>
      </c>
      <c r="P50" s="4">
        <v>401.28</v>
      </c>
    </row>
    <row r="51" spans="1:16" x14ac:dyDescent="0.3">
      <c r="A51" s="24">
        <v>338</v>
      </c>
      <c r="B51" s="24" t="s">
        <v>39</v>
      </c>
      <c r="C51" s="27">
        <v>200</v>
      </c>
      <c r="D51" s="27">
        <v>48</v>
      </c>
      <c r="E51" s="24">
        <v>3</v>
      </c>
      <c r="F51" s="24">
        <v>1</v>
      </c>
      <c r="G51" s="24">
        <v>42</v>
      </c>
      <c r="H51" s="24">
        <v>696</v>
      </c>
      <c r="I51" s="24">
        <v>16</v>
      </c>
      <c r="J51" s="24">
        <v>84</v>
      </c>
      <c r="K51" s="24">
        <v>56</v>
      </c>
      <c r="L51" s="24">
        <v>1.2</v>
      </c>
      <c r="M51" s="24">
        <v>0.08</v>
      </c>
      <c r="N51" s="24">
        <v>0.1</v>
      </c>
      <c r="O51" s="24">
        <v>20</v>
      </c>
      <c r="P51" s="24">
        <v>192</v>
      </c>
    </row>
    <row r="52" spans="1:16" x14ac:dyDescent="0.3">
      <c r="A52" s="24">
        <v>376</v>
      </c>
      <c r="B52" s="24" t="s">
        <v>27</v>
      </c>
      <c r="C52" s="27">
        <v>200</v>
      </c>
      <c r="D52" s="27">
        <v>1.92</v>
      </c>
      <c r="E52" s="24">
        <v>7.0000000000000007E-2</v>
      </c>
      <c r="F52" s="24">
        <v>0.02</v>
      </c>
      <c r="G52" s="24">
        <v>15</v>
      </c>
      <c r="H52" s="24">
        <v>8.6</v>
      </c>
      <c r="I52" s="24">
        <v>11.1</v>
      </c>
      <c r="J52" s="24">
        <v>1.4</v>
      </c>
      <c r="K52" s="24">
        <v>2.8</v>
      </c>
      <c r="L52" s="24">
        <v>0.28000000000000003</v>
      </c>
      <c r="M52" s="40">
        <v>0</v>
      </c>
      <c r="N52" s="40">
        <v>0</v>
      </c>
      <c r="O52" s="24">
        <v>0.03</v>
      </c>
      <c r="P52" s="24">
        <v>60</v>
      </c>
    </row>
    <row r="53" spans="1:16" x14ac:dyDescent="0.3">
      <c r="A53" s="4">
        <v>0</v>
      </c>
      <c r="B53" s="4" t="s">
        <v>22</v>
      </c>
      <c r="C53" s="27">
        <v>30</v>
      </c>
      <c r="D53" s="27">
        <v>2.79</v>
      </c>
      <c r="E53" s="4">
        <f>0.056*C53</f>
        <v>1.68</v>
      </c>
      <c r="F53" s="4">
        <f>0.011*C53</f>
        <v>0.32999999999999996</v>
      </c>
      <c r="G53" s="4">
        <f>0.494*C53</f>
        <v>14.82</v>
      </c>
      <c r="H53" s="16">
        <v>0</v>
      </c>
      <c r="I53" s="4">
        <f>0.23*C53</f>
        <v>6.9</v>
      </c>
      <c r="J53" s="4">
        <f>0.25*C53</f>
        <v>7.5</v>
      </c>
      <c r="K53" s="4">
        <f>1.06*C53</f>
        <v>31.8</v>
      </c>
      <c r="L53" s="4">
        <f>0.031*C53</f>
        <v>0.92999999999999994</v>
      </c>
      <c r="M53" s="4">
        <f>0.0012*C53</f>
        <v>3.5999999999999997E-2</v>
      </c>
      <c r="N53" s="16">
        <v>0</v>
      </c>
      <c r="O53" s="16">
        <v>0</v>
      </c>
      <c r="P53" s="4">
        <f>2.299*C53</f>
        <v>68.97</v>
      </c>
    </row>
    <row r="54" spans="1:16" x14ac:dyDescent="0.3">
      <c r="A54" s="4">
        <v>0</v>
      </c>
      <c r="B54" s="4" t="s">
        <v>28</v>
      </c>
      <c r="C54" s="27">
        <v>30</v>
      </c>
      <c r="D54" s="27">
        <v>2.79</v>
      </c>
      <c r="E54" s="4">
        <f>0.079*C54</f>
        <v>2.37</v>
      </c>
      <c r="F54" s="4">
        <f>0.01*C54</f>
        <v>0.3</v>
      </c>
      <c r="G54" s="4">
        <f>0.483*C54</f>
        <v>14.49</v>
      </c>
      <c r="H54" s="16">
        <v>0</v>
      </c>
      <c r="I54" s="4">
        <f>0.23*C54</f>
        <v>6.9</v>
      </c>
      <c r="J54" s="4">
        <f>0.33*C54</f>
        <v>9.9</v>
      </c>
      <c r="K54" s="4">
        <f>0.87*C54</f>
        <v>26.1</v>
      </c>
      <c r="L54" s="4">
        <f>0.011*C54</f>
        <v>0.32999999999999996</v>
      </c>
      <c r="M54" s="4">
        <f>0.001*C54</f>
        <v>0.03</v>
      </c>
      <c r="N54" s="16">
        <v>0</v>
      </c>
      <c r="O54" s="16">
        <v>0</v>
      </c>
      <c r="P54" s="4">
        <f>2.338*C54</f>
        <v>70.14</v>
      </c>
    </row>
    <row r="55" spans="1:16" s="3" customFormat="1" x14ac:dyDescent="0.3">
      <c r="A55" s="14"/>
      <c r="B55" s="3" t="s">
        <v>23</v>
      </c>
      <c r="C55" s="3">
        <f t="shared" ref="C55:P55" si="4">SUM(C50:C54)</f>
        <v>700</v>
      </c>
      <c r="D55" s="3">
        <f t="shared" si="4"/>
        <v>95.840000000000018</v>
      </c>
      <c r="E55" s="3">
        <f t="shared" si="4"/>
        <v>23.36</v>
      </c>
      <c r="F55" s="3">
        <f t="shared" si="4"/>
        <v>20.75</v>
      </c>
      <c r="G55" s="3">
        <f t="shared" si="4"/>
        <v>127.24</v>
      </c>
      <c r="H55" s="3">
        <f t="shared" si="4"/>
        <v>788.5</v>
      </c>
      <c r="I55" s="3">
        <f t="shared" si="4"/>
        <v>395.14</v>
      </c>
      <c r="J55" s="3">
        <f t="shared" si="4"/>
        <v>127.18</v>
      </c>
      <c r="K55" s="3">
        <f t="shared" si="4"/>
        <v>359.20000000000005</v>
      </c>
      <c r="L55" s="3">
        <f t="shared" si="4"/>
        <v>4.22</v>
      </c>
      <c r="M55" s="3">
        <f t="shared" si="4"/>
        <v>0.246</v>
      </c>
      <c r="N55" s="3">
        <f t="shared" si="4"/>
        <v>0.25</v>
      </c>
      <c r="O55" s="3">
        <f t="shared" si="4"/>
        <v>20.3</v>
      </c>
      <c r="P55" s="3">
        <f t="shared" si="4"/>
        <v>792.39</v>
      </c>
    </row>
    <row r="56" spans="1:16" s="3" customFormat="1" x14ac:dyDescent="0.3">
      <c r="A56" s="13"/>
      <c r="B56" s="3" t="s">
        <v>36</v>
      </c>
    </row>
    <row r="57" spans="1:16" x14ac:dyDescent="0.3">
      <c r="A57" s="4">
        <v>173</v>
      </c>
      <c r="B57" s="4" t="s">
        <v>66</v>
      </c>
      <c r="C57" s="7">
        <v>210</v>
      </c>
      <c r="D57" s="7">
        <v>25.6</v>
      </c>
      <c r="E57" s="4">
        <v>8.31</v>
      </c>
      <c r="F57" s="4">
        <v>13.2</v>
      </c>
      <c r="G57" s="4">
        <v>37.630000000000003</v>
      </c>
      <c r="H57" s="4">
        <v>291.54000000000002</v>
      </c>
      <c r="I57" s="4">
        <v>149.62</v>
      </c>
      <c r="J57" s="4">
        <v>70.819999999999993</v>
      </c>
      <c r="K57" s="4">
        <v>234.98</v>
      </c>
      <c r="L57" s="4">
        <v>1.73</v>
      </c>
      <c r="M57" s="4">
        <v>0.18</v>
      </c>
      <c r="N57" s="4">
        <v>0.17</v>
      </c>
      <c r="O57" s="4">
        <v>0.96</v>
      </c>
      <c r="P57" s="4">
        <v>303</v>
      </c>
    </row>
    <row r="58" spans="1:16" x14ac:dyDescent="0.3">
      <c r="A58" s="24">
        <v>209</v>
      </c>
      <c r="B58" s="24" t="s">
        <v>19</v>
      </c>
      <c r="C58" s="27">
        <v>40</v>
      </c>
      <c r="D58" s="27">
        <v>13.2</v>
      </c>
      <c r="E58" s="24">
        <v>5.08</v>
      </c>
      <c r="F58" s="24">
        <v>4.5999999999999996</v>
      </c>
      <c r="G58" s="24">
        <v>0.28000000000000003</v>
      </c>
      <c r="H58" s="24">
        <v>56</v>
      </c>
      <c r="I58" s="24">
        <v>22</v>
      </c>
      <c r="J58" s="24">
        <v>4.8</v>
      </c>
      <c r="K58" s="24">
        <v>76.8</v>
      </c>
      <c r="L58" s="24">
        <v>1</v>
      </c>
      <c r="M58" s="24">
        <v>0.03</v>
      </c>
      <c r="N58" s="24">
        <v>0.18</v>
      </c>
      <c r="O58" s="41">
        <v>0</v>
      </c>
      <c r="P58" s="24">
        <v>63</v>
      </c>
    </row>
    <row r="59" spans="1:16" s="21" customFormat="1" x14ac:dyDescent="0.3">
      <c r="A59" s="24"/>
      <c r="B59" s="24" t="s">
        <v>77</v>
      </c>
      <c r="C59" s="27">
        <v>50</v>
      </c>
      <c r="D59" s="27">
        <v>18.5</v>
      </c>
      <c r="E59" s="24">
        <v>1.75</v>
      </c>
      <c r="F59" s="24">
        <v>7.8</v>
      </c>
      <c r="G59" s="24">
        <v>36.1</v>
      </c>
      <c r="H59" s="24">
        <v>10.34</v>
      </c>
      <c r="I59" s="24">
        <v>17.5</v>
      </c>
      <c r="J59" s="24">
        <v>8.5</v>
      </c>
      <c r="K59" s="24">
        <v>3.44</v>
      </c>
      <c r="L59" s="24">
        <v>1.85</v>
      </c>
      <c r="M59" s="24">
        <v>1.2E-2</v>
      </c>
      <c r="N59" s="24">
        <v>5.6000000000000001E-2</v>
      </c>
      <c r="O59" s="24">
        <v>0</v>
      </c>
      <c r="P59" s="24">
        <v>212</v>
      </c>
    </row>
    <row r="60" spans="1:16" s="21" customFormat="1" x14ac:dyDescent="0.3">
      <c r="A60" s="24"/>
      <c r="B60" s="24" t="s">
        <v>44</v>
      </c>
      <c r="C60" s="27">
        <v>200</v>
      </c>
      <c r="D60" s="27">
        <v>23.9</v>
      </c>
      <c r="E60" s="24">
        <v>7.0000000000000007E-2</v>
      </c>
      <c r="F60" s="24">
        <v>0.01</v>
      </c>
      <c r="G60" s="24">
        <v>15.31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4">
        <v>61.62</v>
      </c>
    </row>
    <row r="61" spans="1:16" x14ac:dyDescent="0.3">
      <c r="A61" s="24">
        <v>382</v>
      </c>
      <c r="B61" s="24" t="s">
        <v>38</v>
      </c>
      <c r="C61" s="27">
        <v>200</v>
      </c>
      <c r="D61" s="27">
        <v>17.91</v>
      </c>
      <c r="E61" s="24">
        <v>4.01</v>
      </c>
      <c r="F61" s="24">
        <v>3.54</v>
      </c>
      <c r="G61" s="24">
        <v>17.579999999999998</v>
      </c>
      <c r="H61" s="24">
        <v>216.34</v>
      </c>
      <c r="I61" s="24">
        <v>152.22</v>
      </c>
      <c r="J61" s="24">
        <v>21.34</v>
      </c>
      <c r="K61" s="24">
        <v>124.56</v>
      </c>
      <c r="L61" s="24">
        <v>0.48</v>
      </c>
      <c r="M61" s="24">
        <v>5.6000000000000001E-2</v>
      </c>
      <c r="N61" s="24">
        <v>0.19</v>
      </c>
      <c r="O61" s="24">
        <v>1.59</v>
      </c>
      <c r="P61" s="24">
        <v>118.6</v>
      </c>
    </row>
    <row r="62" spans="1:16" x14ac:dyDescent="0.3">
      <c r="A62" s="4">
        <v>0</v>
      </c>
      <c r="B62" s="4" t="s">
        <v>28</v>
      </c>
      <c r="C62" s="27">
        <v>30</v>
      </c>
      <c r="D62" s="27">
        <v>2.79</v>
      </c>
      <c r="E62" s="4">
        <f>0.079*C62</f>
        <v>2.37</v>
      </c>
      <c r="F62" s="4">
        <f>0.01*C62</f>
        <v>0.3</v>
      </c>
      <c r="G62" s="4">
        <f>0.483*C62</f>
        <v>14.49</v>
      </c>
      <c r="H62" s="16">
        <v>0</v>
      </c>
      <c r="I62" s="4">
        <f>0.23*C62</f>
        <v>6.9</v>
      </c>
      <c r="J62" s="4">
        <f>0.33*C62</f>
        <v>9.9</v>
      </c>
      <c r="K62" s="4">
        <f>0.87*C62</f>
        <v>26.1</v>
      </c>
      <c r="L62" s="4">
        <f>0.011*C62</f>
        <v>0.32999999999999996</v>
      </c>
      <c r="M62" s="4">
        <f>0.001*C62</f>
        <v>0.03</v>
      </c>
      <c r="N62" s="16">
        <v>0</v>
      </c>
      <c r="O62" s="16">
        <v>0</v>
      </c>
      <c r="P62" s="4">
        <f>2.338*C62</f>
        <v>70.14</v>
      </c>
    </row>
    <row r="63" spans="1:16" x14ac:dyDescent="0.3">
      <c r="A63" s="4">
        <v>0</v>
      </c>
      <c r="B63" s="4" t="s">
        <v>22</v>
      </c>
      <c r="C63" s="27">
        <v>30</v>
      </c>
      <c r="D63" s="27">
        <v>2.79</v>
      </c>
      <c r="E63" s="4">
        <f>0.056*C63</f>
        <v>1.68</v>
      </c>
      <c r="F63" s="4">
        <f>0.011*C63</f>
        <v>0.32999999999999996</v>
      </c>
      <c r="G63" s="4">
        <f>0.494*C63</f>
        <v>14.82</v>
      </c>
      <c r="H63" s="16">
        <v>0</v>
      </c>
      <c r="I63" s="4">
        <f>0.23*C63</f>
        <v>6.9</v>
      </c>
      <c r="J63" s="4">
        <f>0.25*C63</f>
        <v>7.5</v>
      </c>
      <c r="K63" s="4">
        <f>1.06*C63</f>
        <v>31.8</v>
      </c>
      <c r="L63" s="4">
        <f>0.031*C63</f>
        <v>0.92999999999999994</v>
      </c>
      <c r="M63" s="4">
        <f>0.0012*C63</f>
        <v>3.5999999999999997E-2</v>
      </c>
      <c r="N63" s="16">
        <v>0</v>
      </c>
      <c r="O63" s="16">
        <v>0</v>
      </c>
      <c r="P63" s="4">
        <f>2.299*C63</f>
        <v>68.97</v>
      </c>
    </row>
    <row r="64" spans="1:16" s="3" customFormat="1" x14ac:dyDescent="0.3">
      <c r="A64" s="13"/>
      <c r="B64" s="3" t="s">
        <v>23</v>
      </c>
      <c r="C64" s="3">
        <f t="shared" ref="C64:P64" si="5">SUM(C57:C63)</f>
        <v>760</v>
      </c>
      <c r="D64" s="3">
        <f t="shared" si="5"/>
        <v>104.69</v>
      </c>
      <c r="E64" s="3">
        <f t="shared" si="5"/>
        <v>23.27</v>
      </c>
      <c r="F64" s="3">
        <f t="shared" si="5"/>
        <v>29.779999999999998</v>
      </c>
      <c r="G64" s="3">
        <f t="shared" si="5"/>
        <v>136.21</v>
      </c>
      <c r="H64" s="3">
        <f t="shared" si="5"/>
        <v>574.22</v>
      </c>
      <c r="I64" s="3">
        <f t="shared" si="5"/>
        <v>355.14</v>
      </c>
      <c r="J64" s="3">
        <f t="shared" si="5"/>
        <v>122.86</v>
      </c>
      <c r="K64" s="3">
        <f t="shared" si="5"/>
        <v>497.68</v>
      </c>
      <c r="L64" s="3">
        <f t="shared" si="5"/>
        <v>6.32</v>
      </c>
      <c r="M64" s="3">
        <f t="shared" si="5"/>
        <v>0.34400000000000003</v>
      </c>
      <c r="N64" s="3">
        <f t="shared" si="5"/>
        <v>0.59599999999999997</v>
      </c>
      <c r="O64" s="3">
        <f t="shared" si="5"/>
        <v>2.5499999999999998</v>
      </c>
      <c r="P64" s="3">
        <f t="shared" si="5"/>
        <v>897.33</v>
      </c>
    </row>
    <row r="65" spans="1:16" x14ac:dyDescent="0.3">
      <c r="A65" s="13"/>
      <c r="B65" s="3" t="s">
        <v>40</v>
      </c>
    </row>
    <row r="66" spans="1:16" x14ac:dyDescent="0.3">
      <c r="A66" s="4">
        <v>260</v>
      </c>
      <c r="B66" s="4" t="s">
        <v>47</v>
      </c>
      <c r="C66" s="7">
        <v>100</v>
      </c>
      <c r="D66" s="27">
        <v>53.81</v>
      </c>
      <c r="E66" s="4">
        <v>20.37</v>
      </c>
      <c r="F66" s="4">
        <v>23.52</v>
      </c>
      <c r="G66" s="4">
        <v>4.05</v>
      </c>
      <c r="H66" s="4">
        <v>436.1</v>
      </c>
      <c r="I66" s="4">
        <v>30.53</v>
      </c>
      <c r="J66" s="4">
        <v>30.84</v>
      </c>
      <c r="K66" s="4">
        <v>215.81</v>
      </c>
      <c r="L66" s="4">
        <v>4.28</v>
      </c>
      <c r="M66" s="4">
        <v>4.2000000000000003E-2</v>
      </c>
      <c r="N66" s="4">
        <v>0.14000000000000001</v>
      </c>
      <c r="O66" s="4">
        <v>1.29</v>
      </c>
      <c r="P66" s="4">
        <v>309.39999999999998</v>
      </c>
    </row>
    <row r="67" spans="1:16" s="8" customFormat="1" x14ac:dyDescent="0.3">
      <c r="A67" s="24">
        <v>171</v>
      </c>
      <c r="B67" s="24" t="s">
        <v>46</v>
      </c>
      <c r="C67" s="27">
        <v>200</v>
      </c>
      <c r="D67" s="27">
        <v>12.9</v>
      </c>
      <c r="E67" s="24">
        <v>9.9499999999999993</v>
      </c>
      <c r="F67" s="24">
        <v>10.71</v>
      </c>
      <c r="G67" s="24">
        <v>44.85</v>
      </c>
      <c r="H67" s="24">
        <v>300.99</v>
      </c>
      <c r="I67" s="24">
        <v>29.69</v>
      </c>
      <c r="J67" s="24">
        <v>158.09</v>
      </c>
      <c r="K67" s="24">
        <v>236.65</v>
      </c>
      <c r="L67" s="24">
        <v>5.31</v>
      </c>
      <c r="M67" s="24">
        <v>0.23</v>
      </c>
      <c r="N67" s="24">
        <v>0.13500000000000001</v>
      </c>
      <c r="O67" s="39">
        <v>0</v>
      </c>
      <c r="P67" s="24">
        <v>315</v>
      </c>
    </row>
    <row r="68" spans="1:16" x14ac:dyDescent="0.3">
      <c r="A68" s="24"/>
      <c r="B68" s="24" t="s">
        <v>26</v>
      </c>
      <c r="C68" s="27">
        <v>50</v>
      </c>
      <c r="D68" s="27">
        <v>13.7</v>
      </c>
      <c r="E68" s="24">
        <v>0.35</v>
      </c>
      <c r="F68" s="24">
        <v>0.05</v>
      </c>
      <c r="G68" s="24">
        <v>0.95</v>
      </c>
      <c r="H68" s="24">
        <v>196</v>
      </c>
      <c r="I68" s="24">
        <v>17</v>
      </c>
      <c r="J68" s="24">
        <v>14</v>
      </c>
      <c r="K68" s="24">
        <v>30</v>
      </c>
      <c r="L68" s="24">
        <v>0.5</v>
      </c>
      <c r="M68" s="24">
        <v>0.03</v>
      </c>
      <c r="N68" s="24">
        <v>0.02</v>
      </c>
      <c r="O68" s="24">
        <v>7</v>
      </c>
      <c r="P68" s="24">
        <v>5.5</v>
      </c>
    </row>
    <row r="69" spans="1:16" x14ac:dyDescent="0.3">
      <c r="A69" s="4">
        <v>376</v>
      </c>
      <c r="B69" s="4" t="s">
        <v>27</v>
      </c>
      <c r="C69" s="7">
        <v>200</v>
      </c>
      <c r="D69" s="27">
        <v>1.92</v>
      </c>
      <c r="E69" s="4">
        <v>7.0000000000000007E-2</v>
      </c>
      <c r="F69" s="4">
        <v>0.02</v>
      </c>
      <c r="G69" s="4">
        <v>15</v>
      </c>
      <c r="H69" s="4">
        <v>8.6</v>
      </c>
      <c r="I69" s="4">
        <v>11.1</v>
      </c>
      <c r="J69" s="4">
        <v>1.4</v>
      </c>
      <c r="K69" s="4">
        <v>2.8</v>
      </c>
      <c r="L69" s="4">
        <v>0.28000000000000003</v>
      </c>
      <c r="M69" s="17">
        <v>0</v>
      </c>
      <c r="N69" s="17">
        <v>0</v>
      </c>
      <c r="O69" s="4">
        <v>0.03</v>
      </c>
      <c r="P69" s="4">
        <v>60</v>
      </c>
    </row>
    <row r="70" spans="1:16" x14ac:dyDescent="0.3">
      <c r="A70" s="4">
        <v>0</v>
      </c>
      <c r="B70" s="4" t="s">
        <v>22</v>
      </c>
      <c r="C70" s="27">
        <v>30</v>
      </c>
      <c r="D70" s="27">
        <v>2.79</v>
      </c>
      <c r="E70" s="4">
        <f>0.056*C70</f>
        <v>1.68</v>
      </c>
      <c r="F70" s="4">
        <f>0.011*C70</f>
        <v>0.32999999999999996</v>
      </c>
      <c r="G70" s="4">
        <f>0.494*C70</f>
        <v>14.82</v>
      </c>
      <c r="H70" s="16">
        <v>0</v>
      </c>
      <c r="I70" s="4">
        <f>0.23*C70</f>
        <v>6.9</v>
      </c>
      <c r="J70" s="4">
        <f>0.25*C70</f>
        <v>7.5</v>
      </c>
      <c r="K70" s="4">
        <f>1.06*C70</f>
        <v>31.8</v>
      </c>
      <c r="L70" s="4">
        <f>0.031*C70</f>
        <v>0.92999999999999994</v>
      </c>
      <c r="M70" s="4">
        <f>0.0012*C70</f>
        <v>3.5999999999999997E-2</v>
      </c>
      <c r="N70" s="16">
        <v>0</v>
      </c>
      <c r="O70" s="16">
        <v>0</v>
      </c>
      <c r="P70" s="4">
        <f>2.299*C70</f>
        <v>68.97</v>
      </c>
    </row>
    <row r="71" spans="1:16" x14ac:dyDescent="0.3">
      <c r="A71" s="4">
        <v>0</v>
      </c>
      <c r="B71" s="4" t="s">
        <v>28</v>
      </c>
      <c r="C71" s="27">
        <v>30</v>
      </c>
      <c r="D71" s="27">
        <v>2.79</v>
      </c>
      <c r="E71" s="4">
        <f>0.079*C71</f>
        <v>2.37</v>
      </c>
      <c r="F71" s="4">
        <f>0.01*C71</f>
        <v>0.3</v>
      </c>
      <c r="G71" s="4">
        <f>0.483*C71</f>
        <v>14.49</v>
      </c>
      <c r="H71" s="16">
        <v>0</v>
      </c>
      <c r="I71" s="4">
        <f>0.23*C71</f>
        <v>6.9</v>
      </c>
      <c r="J71" s="4">
        <f>0.33*C71</f>
        <v>9.9</v>
      </c>
      <c r="K71" s="4">
        <f>0.87*C71</f>
        <v>26.1</v>
      </c>
      <c r="L71" s="4">
        <f>0.011*C71</f>
        <v>0.32999999999999996</v>
      </c>
      <c r="M71" s="4">
        <f>0.001*C71</f>
        <v>0.03</v>
      </c>
      <c r="N71" s="16">
        <v>0</v>
      </c>
      <c r="O71" s="16">
        <v>0</v>
      </c>
      <c r="P71" s="4">
        <f>2.338*C71</f>
        <v>70.14</v>
      </c>
    </row>
    <row r="72" spans="1:16" s="3" customFormat="1" x14ac:dyDescent="0.3">
      <c r="A72" s="13"/>
      <c r="B72" s="3" t="s">
        <v>23</v>
      </c>
      <c r="C72" s="3">
        <f>C71+C70+C69+C68+C67+C66</f>
        <v>610</v>
      </c>
      <c r="D72" s="3">
        <f t="shared" ref="D72:P72" si="6">SUM(D66:D71)</f>
        <v>87.910000000000025</v>
      </c>
      <c r="E72" s="3">
        <f t="shared" si="6"/>
        <v>34.79</v>
      </c>
      <c r="F72" s="3">
        <f t="shared" si="6"/>
        <v>34.93</v>
      </c>
      <c r="G72" s="3">
        <f t="shared" si="6"/>
        <v>94.159999999999982</v>
      </c>
      <c r="H72" s="3">
        <f t="shared" si="6"/>
        <v>941.69</v>
      </c>
      <c r="I72" s="3">
        <f t="shared" si="6"/>
        <v>102.12</v>
      </c>
      <c r="J72" s="3">
        <f t="shared" si="6"/>
        <v>221.73000000000002</v>
      </c>
      <c r="K72" s="3">
        <f t="shared" si="6"/>
        <v>543.16000000000008</v>
      </c>
      <c r="L72" s="3">
        <f t="shared" si="6"/>
        <v>11.629999999999999</v>
      </c>
      <c r="M72" s="3">
        <f t="shared" si="6"/>
        <v>0.36799999999999999</v>
      </c>
      <c r="N72" s="3">
        <f t="shared" si="6"/>
        <v>0.29500000000000004</v>
      </c>
      <c r="O72" s="3">
        <f t="shared" si="6"/>
        <v>8.3199999999999985</v>
      </c>
      <c r="P72" s="3">
        <f t="shared" si="6"/>
        <v>829.01</v>
      </c>
    </row>
    <row r="73" spans="1:16" x14ac:dyDescent="0.3">
      <c r="A73" s="13"/>
      <c r="B73" s="3" t="s">
        <v>41</v>
      </c>
    </row>
    <row r="74" spans="1:16" x14ac:dyDescent="0.3">
      <c r="A74" s="7">
        <v>244</v>
      </c>
      <c r="B74" s="4" t="s">
        <v>65</v>
      </c>
      <c r="C74" s="7">
        <v>250</v>
      </c>
      <c r="D74" s="27">
        <v>65.81</v>
      </c>
      <c r="E74" s="4">
        <v>14.88</v>
      </c>
      <c r="F74" s="4">
        <v>17.52</v>
      </c>
      <c r="G74" s="4">
        <v>38</v>
      </c>
      <c r="H74" s="4">
        <v>282</v>
      </c>
      <c r="I74" s="4">
        <v>15.04</v>
      </c>
      <c r="J74" s="4">
        <v>44.29</v>
      </c>
      <c r="K74" s="4">
        <v>199.5</v>
      </c>
      <c r="L74" s="4">
        <v>2.2999999999999998</v>
      </c>
      <c r="M74" s="4">
        <v>0.06</v>
      </c>
      <c r="N74" s="4">
        <v>0.14000000000000001</v>
      </c>
      <c r="O74" s="4">
        <v>0.54</v>
      </c>
      <c r="P74" s="4">
        <v>382.7</v>
      </c>
    </row>
    <row r="75" spans="1:16" x14ac:dyDescent="0.3">
      <c r="A75" s="4"/>
      <c r="B75" s="4" t="s">
        <v>31</v>
      </c>
      <c r="C75" s="7">
        <v>50</v>
      </c>
      <c r="D75" s="27">
        <v>13.5</v>
      </c>
      <c r="E75" s="4">
        <v>0.3</v>
      </c>
      <c r="F75" s="4">
        <v>0.1</v>
      </c>
      <c r="G75" s="4">
        <v>2.1</v>
      </c>
      <c r="H75" s="4">
        <v>290</v>
      </c>
      <c r="I75" s="4">
        <v>14</v>
      </c>
      <c r="J75" s="4">
        <v>20</v>
      </c>
      <c r="K75" s="4">
        <v>26</v>
      </c>
      <c r="L75" s="4">
        <v>0.9</v>
      </c>
      <c r="M75" s="4">
        <v>0.06</v>
      </c>
      <c r="N75" s="4">
        <v>0.04</v>
      </c>
      <c r="O75" s="4">
        <v>25</v>
      </c>
      <c r="P75" s="4">
        <v>9.9499999999999993</v>
      </c>
    </row>
    <row r="76" spans="1:16" x14ac:dyDescent="0.3">
      <c r="A76" s="4">
        <v>376</v>
      </c>
      <c r="B76" s="4" t="s">
        <v>27</v>
      </c>
      <c r="C76" s="7">
        <v>200</v>
      </c>
      <c r="D76" s="27">
        <v>1.92</v>
      </c>
      <c r="E76" s="4">
        <v>7.0000000000000007E-2</v>
      </c>
      <c r="F76" s="4">
        <v>0.02</v>
      </c>
      <c r="G76" s="4">
        <v>15</v>
      </c>
      <c r="H76" s="4">
        <v>8.6</v>
      </c>
      <c r="I76" s="4">
        <v>11.1</v>
      </c>
      <c r="J76" s="4">
        <v>1.4</v>
      </c>
      <c r="K76" s="4">
        <v>2.8</v>
      </c>
      <c r="L76" s="4">
        <v>0.28000000000000003</v>
      </c>
      <c r="M76" s="17">
        <v>0</v>
      </c>
      <c r="N76" s="17">
        <v>0</v>
      </c>
      <c r="O76" s="4">
        <v>0.03</v>
      </c>
      <c r="P76" s="4">
        <v>60</v>
      </c>
    </row>
    <row r="77" spans="1:16" x14ac:dyDescent="0.3">
      <c r="A77" s="4">
        <v>0</v>
      </c>
      <c r="B77" s="4" t="s">
        <v>22</v>
      </c>
      <c r="C77" s="27">
        <v>30</v>
      </c>
      <c r="D77" s="27">
        <v>2.79</v>
      </c>
      <c r="E77" s="4">
        <f>0.056*C77</f>
        <v>1.68</v>
      </c>
      <c r="F77" s="4">
        <f>0.011*C77</f>
        <v>0.32999999999999996</v>
      </c>
      <c r="G77" s="4">
        <f>0.494*C77</f>
        <v>14.82</v>
      </c>
      <c r="H77" s="16">
        <v>0</v>
      </c>
      <c r="I77" s="4">
        <f>0.23*C77</f>
        <v>6.9</v>
      </c>
      <c r="J77" s="4">
        <f>0.25*C77</f>
        <v>7.5</v>
      </c>
      <c r="K77" s="4">
        <f>1.06*C77</f>
        <v>31.8</v>
      </c>
      <c r="L77" s="4">
        <f>0.031*C77</f>
        <v>0.92999999999999994</v>
      </c>
      <c r="M77" s="4">
        <f>0.0012*C77</f>
        <v>3.5999999999999997E-2</v>
      </c>
      <c r="N77" s="16">
        <v>0</v>
      </c>
      <c r="O77" s="16">
        <v>0</v>
      </c>
      <c r="P77" s="4">
        <f>2.299*C77</f>
        <v>68.97</v>
      </c>
    </row>
    <row r="78" spans="1:16" x14ac:dyDescent="0.3">
      <c r="A78" s="4">
        <v>0</v>
      </c>
      <c r="B78" s="4" t="s">
        <v>28</v>
      </c>
      <c r="C78" s="27">
        <v>30</v>
      </c>
      <c r="D78" s="27">
        <v>2.79</v>
      </c>
      <c r="E78" s="4">
        <f>0.079*C78</f>
        <v>2.37</v>
      </c>
      <c r="F78" s="4">
        <f>0.01*C78</f>
        <v>0.3</v>
      </c>
      <c r="G78" s="4">
        <f>0.483*C78</f>
        <v>14.49</v>
      </c>
      <c r="H78" s="16">
        <v>0</v>
      </c>
      <c r="I78" s="4">
        <f>0.23*C78</f>
        <v>6.9</v>
      </c>
      <c r="J78" s="4">
        <f>0.33*C78</f>
        <v>9.9</v>
      </c>
      <c r="K78" s="4">
        <f>0.87*C78</f>
        <v>26.1</v>
      </c>
      <c r="L78" s="4">
        <f>0.011*C78</f>
        <v>0.32999999999999996</v>
      </c>
      <c r="M78" s="4">
        <f>0.001*C78</f>
        <v>0.03</v>
      </c>
      <c r="N78" s="16">
        <v>0</v>
      </c>
      <c r="O78" s="16">
        <v>0</v>
      </c>
      <c r="P78" s="4">
        <f>2.338*C78</f>
        <v>70.14</v>
      </c>
    </row>
    <row r="79" spans="1:16" s="3" customFormat="1" x14ac:dyDescent="0.3">
      <c r="A79" s="13"/>
      <c r="B79" s="3" t="s">
        <v>23</v>
      </c>
      <c r="C79" s="3">
        <f t="shared" ref="C79:P79" si="7">SUM(C74:C78)</f>
        <v>560</v>
      </c>
      <c r="D79" s="3">
        <f t="shared" si="7"/>
        <v>86.810000000000016</v>
      </c>
      <c r="E79" s="3">
        <f t="shared" si="7"/>
        <v>19.300000000000004</v>
      </c>
      <c r="F79" s="3">
        <f t="shared" si="7"/>
        <v>18.27</v>
      </c>
      <c r="G79" s="3">
        <f t="shared" si="7"/>
        <v>84.41</v>
      </c>
      <c r="H79" s="3">
        <f t="shared" si="7"/>
        <v>580.6</v>
      </c>
      <c r="I79" s="3">
        <f t="shared" si="7"/>
        <v>53.94</v>
      </c>
      <c r="J79" s="3">
        <f t="shared" si="7"/>
        <v>83.09</v>
      </c>
      <c r="K79" s="3">
        <f t="shared" si="7"/>
        <v>286.20000000000005</v>
      </c>
      <c r="L79" s="3">
        <f t="shared" si="7"/>
        <v>4.7399999999999993</v>
      </c>
      <c r="M79" s="3">
        <f t="shared" si="7"/>
        <v>0.186</v>
      </c>
      <c r="N79" s="3">
        <f t="shared" si="7"/>
        <v>0.18000000000000002</v>
      </c>
      <c r="O79" s="3">
        <f t="shared" si="7"/>
        <v>25.57</v>
      </c>
      <c r="P79" s="3">
        <f t="shared" si="7"/>
        <v>591.76</v>
      </c>
    </row>
    <row r="80" spans="1:16" x14ac:dyDescent="0.3">
      <c r="A80" s="13"/>
      <c r="B80" s="3" t="s">
        <v>42</v>
      </c>
    </row>
    <row r="81" spans="1:16" x14ac:dyDescent="0.3">
      <c r="A81" s="24">
        <v>229</v>
      </c>
      <c r="B81" s="24" t="s">
        <v>72</v>
      </c>
      <c r="C81" s="27">
        <v>100</v>
      </c>
      <c r="D81" s="27">
        <v>49.72</v>
      </c>
      <c r="E81" s="24">
        <v>9.75</v>
      </c>
      <c r="F81" s="24">
        <v>4.95</v>
      </c>
      <c r="G81" s="24">
        <v>3.8</v>
      </c>
      <c r="H81" s="24">
        <v>325.20999999999998</v>
      </c>
      <c r="I81" s="24">
        <v>39.07</v>
      </c>
      <c r="J81" s="24">
        <v>48.53</v>
      </c>
      <c r="K81" s="24">
        <v>162.19</v>
      </c>
      <c r="L81" s="24">
        <v>0.85</v>
      </c>
      <c r="M81" s="24">
        <v>0.05</v>
      </c>
      <c r="N81" s="24">
        <v>0.05</v>
      </c>
      <c r="O81" s="24">
        <v>3.73</v>
      </c>
      <c r="P81" s="24">
        <v>105</v>
      </c>
    </row>
    <row r="82" spans="1:16" x14ac:dyDescent="0.3">
      <c r="A82" s="4">
        <v>128</v>
      </c>
      <c r="B82" s="4" t="s">
        <v>33</v>
      </c>
      <c r="C82" s="7">
        <v>200</v>
      </c>
      <c r="D82" s="7">
        <v>27.8</v>
      </c>
      <c r="E82" s="4">
        <v>3.77</v>
      </c>
      <c r="F82" s="4">
        <v>8.5</v>
      </c>
      <c r="G82" s="4">
        <v>21.98</v>
      </c>
      <c r="H82" s="4">
        <v>778.68</v>
      </c>
      <c r="I82" s="4">
        <v>50.13</v>
      </c>
      <c r="J82" s="4">
        <v>33.57</v>
      </c>
      <c r="K82" s="4">
        <v>105.5</v>
      </c>
      <c r="L82" s="4">
        <v>1.25</v>
      </c>
      <c r="M82" s="4">
        <v>0.17499999999999999</v>
      </c>
      <c r="N82" s="4">
        <v>0.14000000000000001</v>
      </c>
      <c r="O82" s="4">
        <v>21.81</v>
      </c>
      <c r="P82" s="4">
        <v>212.49</v>
      </c>
    </row>
    <row r="83" spans="1:16" s="21" customFormat="1" x14ac:dyDescent="0.3">
      <c r="A83" s="28">
        <v>338</v>
      </c>
      <c r="B83" s="28" t="s">
        <v>21</v>
      </c>
      <c r="C83" s="29">
        <v>130</v>
      </c>
      <c r="D83" s="29">
        <v>36</v>
      </c>
      <c r="E83" s="28">
        <f>0.004*C83</f>
        <v>0.52</v>
      </c>
      <c r="F83" s="28">
        <f>0.004*C83</f>
        <v>0.52</v>
      </c>
      <c r="G83" s="28">
        <f>0.098*C83</f>
        <v>12.74</v>
      </c>
      <c r="H83" s="28">
        <f>2.78*C83</f>
        <v>361.4</v>
      </c>
      <c r="I83" s="28">
        <f>0.16*C83</f>
        <v>20.8</v>
      </c>
      <c r="J83" s="28">
        <f>0.09*C83</f>
        <v>11.7</v>
      </c>
      <c r="K83" s="28">
        <f>0.11*C83</f>
        <v>14.3</v>
      </c>
      <c r="L83" s="28">
        <f>0.022*C83</f>
        <v>2.86</v>
      </c>
      <c r="M83" s="28">
        <f>0.0003*C83</f>
        <v>3.9E-2</v>
      </c>
      <c r="N83" s="28">
        <f>0.0002*C83</f>
        <v>2.6000000000000002E-2</v>
      </c>
      <c r="O83" s="28">
        <f>0.1*C83</f>
        <v>13</v>
      </c>
      <c r="P83" s="28">
        <f>0.47*C83</f>
        <v>61.099999999999994</v>
      </c>
    </row>
    <row r="84" spans="1:16" s="8" customFormat="1" x14ac:dyDescent="0.3">
      <c r="A84" s="4">
        <v>377</v>
      </c>
      <c r="B84" s="4" t="s">
        <v>35</v>
      </c>
      <c r="C84" s="7">
        <v>200</v>
      </c>
      <c r="D84" s="7">
        <v>3.16</v>
      </c>
      <c r="E84" s="4">
        <v>0.13</v>
      </c>
      <c r="F84" s="4">
        <v>0.02</v>
      </c>
      <c r="G84" s="4">
        <v>15.2</v>
      </c>
      <c r="H84" s="4">
        <v>21.3</v>
      </c>
      <c r="I84" s="4">
        <v>14.2</v>
      </c>
      <c r="J84" s="4">
        <v>2.4</v>
      </c>
      <c r="K84" s="4">
        <v>4.4000000000000004</v>
      </c>
      <c r="L84" s="4">
        <v>0.36</v>
      </c>
      <c r="M84" s="17">
        <v>0</v>
      </c>
      <c r="N84" s="17">
        <v>0</v>
      </c>
      <c r="O84" s="4">
        <v>2.83</v>
      </c>
      <c r="P84" s="4">
        <v>62</v>
      </c>
    </row>
    <row r="85" spans="1:16" x14ac:dyDescent="0.3">
      <c r="A85" s="4">
        <v>0</v>
      </c>
      <c r="B85" s="4" t="s">
        <v>28</v>
      </c>
      <c r="C85" s="27">
        <v>30</v>
      </c>
      <c r="D85" s="27">
        <v>2.79</v>
      </c>
      <c r="E85" s="4">
        <f>0.079*C85</f>
        <v>2.37</v>
      </c>
      <c r="F85" s="4">
        <f>0.01*C85</f>
        <v>0.3</v>
      </c>
      <c r="G85" s="4">
        <f>0.483*C85</f>
        <v>14.49</v>
      </c>
      <c r="H85" s="16">
        <v>0</v>
      </c>
      <c r="I85" s="4">
        <f>0.23*C85</f>
        <v>6.9</v>
      </c>
      <c r="J85" s="4">
        <f>0.33*C85</f>
        <v>9.9</v>
      </c>
      <c r="K85" s="4">
        <f>0.87*C85</f>
        <v>26.1</v>
      </c>
      <c r="L85" s="4">
        <f>0.011*C85</f>
        <v>0.32999999999999996</v>
      </c>
      <c r="M85" s="4">
        <f>0.001*C85</f>
        <v>0.03</v>
      </c>
      <c r="N85" s="16">
        <v>0</v>
      </c>
      <c r="O85" s="16">
        <v>0</v>
      </c>
      <c r="P85" s="4">
        <f>2.338*C85</f>
        <v>70.14</v>
      </c>
    </row>
    <row r="86" spans="1:16" x14ac:dyDescent="0.3">
      <c r="A86" s="4">
        <v>0</v>
      </c>
      <c r="B86" s="4" t="s">
        <v>22</v>
      </c>
      <c r="C86" s="27">
        <v>30</v>
      </c>
      <c r="D86" s="27">
        <v>2.79</v>
      </c>
      <c r="E86" s="4">
        <f>0.056*C86</f>
        <v>1.68</v>
      </c>
      <c r="F86" s="4">
        <f>0.011*C86</f>
        <v>0.32999999999999996</v>
      </c>
      <c r="G86" s="4">
        <f>0.494*C86</f>
        <v>14.82</v>
      </c>
      <c r="H86" s="16">
        <v>0</v>
      </c>
      <c r="I86" s="4">
        <f>0.23*C86</f>
        <v>6.9</v>
      </c>
      <c r="J86" s="4">
        <f>0.25*C86</f>
        <v>7.5</v>
      </c>
      <c r="K86" s="4">
        <f>1.06*C86</f>
        <v>31.8</v>
      </c>
      <c r="L86" s="4">
        <f>0.031*C86</f>
        <v>0.92999999999999994</v>
      </c>
      <c r="M86" s="4">
        <f>0.0012*C86</f>
        <v>3.5999999999999997E-2</v>
      </c>
      <c r="N86" s="16">
        <v>0</v>
      </c>
      <c r="O86" s="16">
        <v>0</v>
      </c>
      <c r="P86" s="4">
        <f>2.299*C86</f>
        <v>68.97</v>
      </c>
    </row>
    <row r="87" spans="1:16" s="3" customFormat="1" x14ac:dyDescent="0.3">
      <c r="A87" s="13"/>
      <c r="B87" s="3" t="s">
        <v>23</v>
      </c>
      <c r="C87" s="3">
        <f t="shared" ref="C87:P87" si="8">SUM(C81:C86)</f>
        <v>690</v>
      </c>
      <c r="D87" s="3">
        <f t="shared" si="8"/>
        <v>122.26</v>
      </c>
      <c r="E87" s="3">
        <f t="shared" si="8"/>
        <v>18.22</v>
      </c>
      <c r="F87" s="3">
        <f t="shared" si="8"/>
        <v>14.62</v>
      </c>
      <c r="G87" s="3">
        <f t="shared" si="8"/>
        <v>83.03</v>
      </c>
      <c r="H87" s="3">
        <f t="shared" si="8"/>
        <v>1486.59</v>
      </c>
      <c r="I87" s="3">
        <f t="shared" si="8"/>
        <v>138</v>
      </c>
      <c r="J87" s="3">
        <f t="shared" si="8"/>
        <v>113.60000000000001</v>
      </c>
      <c r="K87" s="3">
        <f t="shared" si="8"/>
        <v>344.29</v>
      </c>
      <c r="L87" s="3">
        <f t="shared" si="8"/>
        <v>6.58</v>
      </c>
      <c r="M87" s="3">
        <f t="shared" si="8"/>
        <v>0.3299999999999999</v>
      </c>
      <c r="N87" s="3">
        <f t="shared" si="8"/>
        <v>0.216</v>
      </c>
      <c r="O87" s="3">
        <f t="shared" si="8"/>
        <v>41.37</v>
      </c>
      <c r="P87" s="3">
        <f t="shared" si="8"/>
        <v>579.70000000000005</v>
      </c>
    </row>
    <row r="88" spans="1:16" s="3" customFormat="1" x14ac:dyDescent="0.3">
      <c r="A88" s="13"/>
      <c r="B88" s="3" t="s">
        <v>45</v>
      </c>
    </row>
    <row r="89" spans="1:16" x14ac:dyDescent="0.3">
      <c r="A89" s="7">
        <v>282</v>
      </c>
      <c r="B89" s="4" t="s">
        <v>82</v>
      </c>
      <c r="C89" s="7">
        <v>110</v>
      </c>
      <c r="D89" s="7">
        <v>46.25</v>
      </c>
      <c r="E89" s="4">
        <v>14.88</v>
      </c>
      <c r="F89" s="4">
        <v>12.25</v>
      </c>
      <c r="G89" s="4">
        <v>6.01</v>
      </c>
      <c r="H89" s="4">
        <v>240.64</v>
      </c>
      <c r="I89" s="4">
        <v>17.29</v>
      </c>
      <c r="J89" s="4">
        <v>14.74</v>
      </c>
      <c r="K89" s="4">
        <v>216.01</v>
      </c>
      <c r="L89" s="4">
        <v>11.2</v>
      </c>
      <c r="M89" s="4">
        <v>0.20799999999999999</v>
      </c>
      <c r="N89" s="4">
        <v>1.5660000000000001</v>
      </c>
      <c r="O89" s="16">
        <v>76.2</v>
      </c>
      <c r="P89" s="4">
        <v>209.6</v>
      </c>
    </row>
    <row r="90" spans="1:16" x14ac:dyDescent="0.3">
      <c r="A90" s="24">
        <v>203</v>
      </c>
      <c r="B90" s="24" t="s">
        <v>25</v>
      </c>
      <c r="C90" s="27">
        <v>200</v>
      </c>
      <c r="D90" s="27">
        <v>9.81</v>
      </c>
      <c r="E90" s="24">
        <v>7.4</v>
      </c>
      <c r="F90" s="24">
        <v>4.5</v>
      </c>
      <c r="G90" s="24">
        <v>41.56</v>
      </c>
      <c r="H90" s="24">
        <v>49.53</v>
      </c>
      <c r="I90" s="24">
        <v>15.75</v>
      </c>
      <c r="J90" s="24">
        <v>11.2</v>
      </c>
      <c r="K90" s="24">
        <v>49.8</v>
      </c>
      <c r="L90" s="24">
        <v>1.1200000000000001</v>
      </c>
      <c r="M90" s="24">
        <v>0.74</v>
      </c>
      <c r="N90" s="24">
        <v>2.5000000000000001E-2</v>
      </c>
      <c r="O90" s="39">
        <v>0</v>
      </c>
      <c r="P90" s="24">
        <v>236.19</v>
      </c>
    </row>
    <row r="91" spans="1:16" x14ac:dyDescent="0.3">
      <c r="A91" s="24">
        <v>376</v>
      </c>
      <c r="B91" s="24" t="s">
        <v>27</v>
      </c>
      <c r="C91" s="27">
        <v>200</v>
      </c>
      <c r="D91" s="27">
        <v>1.92</v>
      </c>
      <c r="E91" s="24">
        <v>7.0000000000000007E-2</v>
      </c>
      <c r="F91" s="24">
        <v>0.02</v>
      </c>
      <c r="G91" s="24">
        <v>15</v>
      </c>
      <c r="H91" s="24">
        <v>8.6</v>
      </c>
      <c r="I91" s="24">
        <v>11.1</v>
      </c>
      <c r="J91" s="24">
        <v>1.4</v>
      </c>
      <c r="K91" s="24">
        <v>2.8</v>
      </c>
      <c r="L91" s="24">
        <v>0.28000000000000003</v>
      </c>
      <c r="M91" s="40">
        <v>0</v>
      </c>
      <c r="N91" s="40">
        <v>0</v>
      </c>
      <c r="O91" s="24">
        <v>0.03</v>
      </c>
      <c r="P91" s="24">
        <v>60</v>
      </c>
    </row>
    <row r="92" spans="1:16" x14ac:dyDescent="0.3">
      <c r="A92" s="24"/>
      <c r="B92" s="24" t="s">
        <v>59</v>
      </c>
      <c r="C92" s="27">
        <v>100</v>
      </c>
      <c r="D92" s="27">
        <v>30</v>
      </c>
      <c r="E92" s="24">
        <f>0.0094*C92</f>
        <v>0.94000000000000006</v>
      </c>
      <c r="F92" s="24">
        <f>0.0012*C92</f>
        <v>0.12</v>
      </c>
      <c r="G92" s="24">
        <f>0.0935*C92</f>
        <v>9.35</v>
      </c>
      <c r="H92" s="24">
        <f>1.81*C92</f>
        <v>181</v>
      </c>
      <c r="I92" s="24">
        <f>0.4*100</f>
        <v>40</v>
      </c>
      <c r="J92" s="24">
        <f>0.1*100</f>
        <v>10</v>
      </c>
      <c r="K92" s="24">
        <f>0.14*100</f>
        <v>14.000000000000002</v>
      </c>
      <c r="L92" s="24">
        <f>0.001*C92</f>
        <v>0.1</v>
      </c>
      <c r="M92" s="24">
        <f>0.00087*C92</f>
        <v>8.6999999999999994E-2</v>
      </c>
      <c r="N92" s="24">
        <f>0.0004*C92</f>
        <v>0.04</v>
      </c>
      <c r="O92" s="24">
        <f>0.532*C92</f>
        <v>53.2</v>
      </c>
      <c r="P92" s="24">
        <f>0.47*C92</f>
        <v>47</v>
      </c>
    </row>
    <row r="93" spans="1:16" x14ac:dyDescent="0.3">
      <c r="A93" s="4">
        <v>0</v>
      </c>
      <c r="B93" s="4" t="s">
        <v>22</v>
      </c>
      <c r="C93" s="27">
        <v>30</v>
      </c>
      <c r="D93" s="27">
        <v>2.79</v>
      </c>
      <c r="E93" s="4">
        <f>0.056*C93</f>
        <v>1.68</v>
      </c>
      <c r="F93" s="4">
        <f>0.011*C93</f>
        <v>0.32999999999999996</v>
      </c>
      <c r="G93" s="4">
        <f>0.494*C93</f>
        <v>14.82</v>
      </c>
      <c r="H93" s="16">
        <v>0</v>
      </c>
      <c r="I93" s="4">
        <f>0.23*C93</f>
        <v>6.9</v>
      </c>
      <c r="J93" s="4">
        <f>0.25*C93</f>
        <v>7.5</v>
      </c>
      <c r="K93" s="4">
        <f>1.06*C93</f>
        <v>31.8</v>
      </c>
      <c r="L93" s="4">
        <f>0.031*C93</f>
        <v>0.92999999999999994</v>
      </c>
      <c r="M93" s="4">
        <f>0.0012*C93</f>
        <v>3.5999999999999997E-2</v>
      </c>
      <c r="N93" s="16">
        <v>0</v>
      </c>
      <c r="O93" s="16">
        <v>0</v>
      </c>
      <c r="P93" s="4">
        <f>2.299*C93</f>
        <v>68.97</v>
      </c>
    </row>
    <row r="94" spans="1:16" x14ac:dyDescent="0.3">
      <c r="A94" s="4">
        <v>0</v>
      </c>
      <c r="B94" s="4" t="s">
        <v>28</v>
      </c>
      <c r="C94" s="27">
        <v>30</v>
      </c>
      <c r="D94" s="27">
        <v>2.79</v>
      </c>
      <c r="E94" s="4">
        <f>0.079*C94</f>
        <v>2.37</v>
      </c>
      <c r="F94" s="4">
        <f>0.01*C94</f>
        <v>0.3</v>
      </c>
      <c r="G94" s="4">
        <f>0.483*C94</f>
        <v>14.49</v>
      </c>
      <c r="H94" s="16">
        <v>0</v>
      </c>
      <c r="I94" s="4">
        <f>0.23*C94</f>
        <v>6.9</v>
      </c>
      <c r="J94" s="4">
        <f>0.33*C94</f>
        <v>9.9</v>
      </c>
      <c r="K94" s="4">
        <f>0.87*C94</f>
        <v>26.1</v>
      </c>
      <c r="L94" s="4">
        <f>0.011*C94</f>
        <v>0.32999999999999996</v>
      </c>
      <c r="M94" s="4">
        <f>0.001*C94</f>
        <v>0.03</v>
      </c>
      <c r="N94" s="4">
        <v>0</v>
      </c>
      <c r="O94" s="4">
        <v>0</v>
      </c>
      <c r="P94" s="4">
        <f>2.338*C94</f>
        <v>70.14</v>
      </c>
    </row>
    <row r="95" spans="1:16" s="3" customFormat="1" x14ac:dyDescent="0.3">
      <c r="A95" s="13"/>
      <c r="B95" s="3" t="s">
        <v>23</v>
      </c>
      <c r="C95" s="3">
        <f t="shared" ref="C95:P95" si="9">SUM(C89:C94)</f>
        <v>670</v>
      </c>
      <c r="D95" s="3">
        <f t="shared" si="9"/>
        <v>93.560000000000016</v>
      </c>
      <c r="E95" s="3">
        <f t="shared" si="9"/>
        <v>27.340000000000003</v>
      </c>
      <c r="F95" s="3">
        <f t="shared" si="9"/>
        <v>17.52</v>
      </c>
      <c r="G95" s="3">
        <f t="shared" si="9"/>
        <v>101.23</v>
      </c>
      <c r="H95" s="3">
        <f t="shared" si="9"/>
        <v>479.77</v>
      </c>
      <c r="I95" s="3">
        <f t="shared" si="9"/>
        <v>97.940000000000012</v>
      </c>
      <c r="J95" s="3">
        <f t="shared" si="9"/>
        <v>54.739999999999995</v>
      </c>
      <c r="K95" s="3">
        <f t="shared" si="9"/>
        <v>340.51000000000005</v>
      </c>
      <c r="L95" s="3">
        <f t="shared" si="9"/>
        <v>13.959999999999999</v>
      </c>
      <c r="M95" s="3">
        <f t="shared" si="9"/>
        <v>1.101</v>
      </c>
      <c r="N95" s="3">
        <f t="shared" si="9"/>
        <v>1.631</v>
      </c>
      <c r="O95" s="3">
        <f t="shared" si="9"/>
        <v>129.43</v>
      </c>
      <c r="P95" s="3">
        <f t="shared" si="9"/>
        <v>691.9</v>
      </c>
    </row>
    <row r="96" spans="1:16" s="3" customFormat="1" x14ac:dyDescent="0.3">
      <c r="A96" s="13"/>
    </row>
    <row r="97" spans="1:16" s="3" customFormat="1" x14ac:dyDescent="0.3">
      <c r="A97" s="15"/>
      <c r="B97" s="3" t="s">
        <v>48</v>
      </c>
      <c r="C97" s="3">
        <f t="shared" ref="C97:P97" si="10">(C19+C55+C87+C72+C79+C64+C47+C38+C95+C28)/10</f>
        <v>647</v>
      </c>
      <c r="D97" s="43">
        <f t="shared" si="10"/>
        <v>100.00000000000003</v>
      </c>
      <c r="E97" s="3">
        <f t="shared" si="10"/>
        <v>24.786000000000001</v>
      </c>
      <c r="F97" s="3">
        <f t="shared" si="10"/>
        <v>23.546000000000003</v>
      </c>
      <c r="G97" s="3">
        <f t="shared" si="10"/>
        <v>97.131</v>
      </c>
      <c r="H97" s="3">
        <f t="shared" si="10"/>
        <v>844.55300000000011</v>
      </c>
      <c r="I97" s="3">
        <f t="shared" si="10"/>
        <v>223.87999999999997</v>
      </c>
      <c r="J97" s="3">
        <f t="shared" si="10"/>
        <v>129.02100000000002</v>
      </c>
      <c r="K97" s="3">
        <f t="shared" si="10"/>
        <v>431.09100000000001</v>
      </c>
      <c r="L97" s="3">
        <f t="shared" si="10"/>
        <v>7.2653999999999996</v>
      </c>
      <c r="M97" s="3">
        <f t="shared" si="10"/>
        <v>0.378</v>
      </c>
      <c r="N97" s="3">
        <f t="shared" si="10"/>
        <v>0.45390000000000008</v>
      </c>
      <c r="O97" s="3">
        <f t="shared" si="10"/>
        <v>29.346999999999998</v>
      </c>
      <c r="P97" s="3">
        <f t="shared" si="10"/>
        <v>709.76700000000005</v>
      </c>
    </row>
    <row r="99" spans="1:16" x14ac:dyDescent="0.3">
      <c r="B99" s="1" t="s">
        <v>67</v>
      </c>
    </row>
    <row r="100" spans="1:16" s="3" customFormat="1" x14ac:dyDescent="0.3"/>
    <row r="101" spans="1:16" x14ac:dyDescent="0.3">
      <c r="B101" s="1" t="s">
        <v>49</v>
      </c>
    </row>
    <row r="102" spans="1:16" x14ac:dyDescent="0.3">
      <c r="B102" s="1" t="s">
        <v>50</v>
      </c>
    </row>
    <row r="103" spans="1:16" x14ac:dyDescent="0.3">
      <c r="B103" s="1" t="s">
        <v>51</v>
      </c>
    </row>
    <row r="104" spans="1:16" x14ac:dyDescent="0.3">
      <c r="B104" s="1" t="s">
        <v>52</v>
      </c>
    </row>
    <row r="105" spans="1:16" x14ac:dyDescent="0.3">
      <c r="B105" s="1" t="s">
        <v>53</v>
      </c>
    </row>
    <row r="106" spans="1:16" x14ac:dyDescent="0.3">
      <c r="B106" s="1" t="s">
        <v>54</v>
      </c>
    </row>
    <row r="107" spans="1:16" x14ac:dyDescent="0.3">
      <c r="B107" s="1" t="s">
        <v>55</v>
      </c>
    </row>
  </sheetData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workbookViewId="0">
      <pane ySplit="10" topLeftCell="A48" activePane="bottomLeft" state="frozen"/>
      <selection pane="bottomLeft" activeCell="P107" sqref="A56:P107"/>
    </sheetView>
  </sheetViews>
  <sheetFormatPr defaultRowHeight="18.75" x14ac:dyDescent="0.3"/>
  <cols>
    <col min="1" max="1" width="13.42578125" style="21" customWidth="1"/>
    <col min="2" max="2" width="48.85546875" style="21" customWidth="1"/>
    <col min="3" max="3" width="10.7109375" style="21" customWidth="1"/>
    <col min="4" max="4" width="10.28515625" style="21" customWidth="1"/>
    <col min="5" max="5" width="10.42578125" style="21" customWidth="1"/>
    <col min="6" max="6" width="9.140625" style="21"/>
    <col min="7" max="7" width="10" style="21" customWidth="1"/>
    <col min="8" max="8" width="11.7109375" style="21" customWidth="1"/>
    <col min="9" max="11" width="9.140625" style="21"/>
    <col min="12" max="12" width="9.5703125" style="21" customWidth="1"/>
    <col min="13" max="15" width="9.140625" style="21"/>
    <col min="16" max="16" width="13.140625" style="21" customWidth="1"/>
    <col min="17" max="16384" width="9.140625" style="21"/>
  </cols>
  <sheetData>
    <row r="1" spans="1:17" x14ac:dyDescent="0.3">
      <c r="P1" s="22" t="s">
        <v>0</v>
      </c>
      <c r="Q1" s="22"/>
    </row>
    <row r="2" spans="1:17" x14ac:dyDescent="0.3">
      <c r="P2" s="22" t="s">
        <v>87</v>
      </c>
      <c r="Q2" s="22"/>
    </row>
    <row r="3" spans="1:17" x14ac:dyDescent="0.3">
      <c r="P3" s="22" t="s">
        <v>88</v>
      </c>
      <c r="Q3" s="22"/>
    </row>
    <row r="4" spans="1:17" x14ac:dyDescent="0.3">
      <c r="P4" s="19" t="s">
        <v>85</v>
      </c>
      <c r="Q4" s="22"/>
    </row>
    <row r="7" spans="1:17" x14ac:dyDescent="0.3">
      <c r="C7" s="23" t="s">
        <v>1</v>
      </c>
    </row>
    <row r="8" spans="1:17" x14ac:dyDescent="0.3">
      <c r="C8" s="21" t="s">
        <v>83</v>
      </c>
    </row>
    <row r="9" spans="1:17" x14ac:dyDescent="0.3">
      <c r="C9" s="21" t="s">
        <v>68</v>
      </c>
    </row>
    <row r="10" spans="1:17" x14ac:dyDescent="0.3">
      <c r="A10" s="24" t="s">
        <v>2</v>
      </c>
      <c r="B10" s="25" t="s">
        <v>3</v>
      </c>
      <c r="C10" s="25" t="s">
        <v>4</v>
      </c>
      <c r="D10" s="25" t="s">
        <v>5</v>
      </c>
      <c r="E10" s="24" t="s">
        <v>6</v>
      </c>
      <c r="F10" s="24" t="s">
        <v>7</v>
      </c>
      <c r="G10" s="24" t="s">
        <v>8</v>
      </c>
      <c r="H10" s="26" t="s">
        <v>9</v>
      </c>
      <c r="I10" s="26" t="s">
        <v>10</v>
      </c>
      <c r="J10" s="26" t="s">
        <v>11</v>
      </c>
      <c r="K10" s="26" t="s">
        <v>12</v>
      </c>
      <c r="L10" s="26" t="s">
        <v>13</v>
      </c>
      <c r="M10" s="26" t="s">
        <v>14</v>
      </c>
      <c r="N10" s="26" t="s">
        <v>15</v>
      </c>
      <c r="O10" s="26" t="s">
        <v>16</v>
      </c>
      <c r="P10" s="24" t="s">
        <v>17</v>
      </c>
    </row>
    <row r="11" spans="1:17" x14ac:dyDescent="0.3">
      <c r="A11" s="23"/>
      <c r="B11" s="23" t="s">
        <v>56</v>
      </c>
    </row>
    <row r="12" spans="1:17" ht="21.75" customHeight="1" x14ac:dyDescent="0.3">
      <c r="A12" s="27" t="s">
        <v>70</v>
      </c>
      <c r="B12" s="24" t="s">
        <v>71</v>
      </c>
      <c r="C12" s="27">
        <v>130</v>
      </c>
      <c r="D12" s="27">
        <v>49.32</v>
      </c>
      <c r="E12" s="24">
        <v>11.49</v>
      </c>
      <c r="F12" s="24">
        <v>11.15</v>
      </c>
      <c r="G12" s="24">
        <v>11.99</v>
      </c>
      <c r="H12" s="24">
        <v>151.6</v>
      </c>
      <c r="I12" s="24">
        <v>23.65</v>
      </c>
      <c r="J12" s="24">
        <v>16.5</v>
      </c>
      <c r="K12" s="24">
        <v>85.51</v>
      </c>
      <c r="L12" s="24">
        <v>0.88</v>
      </c>
      <c r="M12" s="24">
        <v>0.19</v>
      </c>
      <c r="N12" s="24">
        <v>7.0000000000000007E-2</v>
      </c>
      <c r="O12" s="39">
        <v>0.41</v>
      </c>
      <c r="P12" s="24">
        <v>315</v>
      </c>
    </row>
    <row r="13" spans="1:17" x14ac:dyDescent="0.3">
      <c r="A13" s="24">
        <v>171</v>
      </c>
      <c r="B13" s="24" t="s">
        <v>30</v>
      </c>
      <c r="C13" s="27">
        <v>200</v>
      </c>
      <c r="D13" s="27">
        <v>9.2899999999999991</v>
      </c>
      <c r="E13" s="24">
        <v>5.97</v>
      </c>
      <c r="F13" s="24">
        <v>4.33</v>
      </c>
      <c r="G13" s="24">
        <v>42.68</v>
      </c>
      <c r="H13" s="24">
        <v>111.23</v>
      </c>
      <c r="I13" s="24">
        <v>39.32</v>
      </c>
      <c r="J13" s="24">
        <v>27.43</v>
      </c>
      <c r="K13" s="24">
        <v>207.25</v>
      </c>
      <c r="L13" s="24">
        <v>1.22</v>
      </c>
      <c r="M13" s="24">
        <v>0.05</v>
      </c>
      <c r="N13" s="24">
        <v>0.04</v>
      </c>
      <c r="O13" s="24">
        <v>0</v>
      </c>
      <c r="P13" s="24">
        <v>233.2</v>
      </c>
    </row>
    <row r="14" spans="1:17" x14ac:dyDescent="0.3">
      <c r="A14" s="24">
        <v>376</v>
      </c>
      <c r="B14" s="24" t="s">
        <v>27</v>
      </c>
      <c r="C14" s="27">
        <v>200</v>
      </c>
      <c r="D14" s="27">
        <v>1.92</v>
      </c>
      <c r="E14" s="24">
        <v>7.0000000000000007E-2</v>
      </c>
      <c r="F14" s="24">
        <v>0.02</v>
      </c>
      <c r="G14" s="24">
        <v>15</v>
      </c>
      <c r="H14" s="24">
        <v>8.6</v>
      </c>
      <c r="I14" s="24">
        <v>11.1</v>
      </c>
      <c r="J14" s="24">
        <v>1.4</v>
      </c>
      <c r="K14" s="24">
        <v>2.8</v>
      </c>
      <c r="L14" s="24">
        <v>0.28000000000000003</v>
      </c>
      <c r="M14" s="40">
        <v>0</v>
      </c>
      <c r="N14" s="40">
        <v>0</v>
      </c>
      <c r="O14" s="24">
        <v>0.03</v>
      </c>
      <c r="P14" s="24">
        <v>60</v>
      </c>
    </row>
    <row r="15" spans="1:17" x14ac:dyDescent="0.3">
      <c r="A15" s="29"/>
      <c r="B15" s="28" t="s">
        <v>76</v>
      </c>
      <c r="C15" s="29">
        <v>200</v>
      </c>
      <c r="D15" s="29">
        <v>61.64</v>
      </c>
      <c r="E15" s="28">
        <v>5.8</v>
      </c>
      <c r="F15" s="28">
        <v>5</v>
      </c>
      <c r="G15" s="28">
        <v>9.6</v>
      </c>
      <c r="H15" s="28">
        <v>292</v>
      </c>
      <c r="I15" s="28">
        <v>240</v>
      </c>
      <c r="J15" s="28">
        <v>28</v>
      </c>
      <c r="K15" s="28">
        <v>180</v>
      </c>
      <c r="L15" s="28">
        <v>0.2</v>
      </c>
      <c r="M15" s="28">
        <v>0.04</v>
      </c>
      <c r="N15" s="28">
        <v>0.26</v>
      </c>
      <c r="O15" s="28">
        <v>1.2</v>
      </c>
      <c r="P15" s="28">
        <v>108</v>
      </c>
    </row>
    <row r="16" spans="1:17" s="30" customFormat="1" x14ac:dyDescent="0.3">
      <c r="A16" s="24">
        <v>0</v>
      </c>
      <c r="B16" s="24" t="s">
        <v>22</v>
      </c>
      <c r="C16" s="27">
        <v>30</v>
      </c>
      <c r="D16" s="27">
        <v>2.79</v>
      </c>
      <c r="E16" s="24">
        <f>0.056*C16</f>
        <v>1.68</v>
      </c>
      <c r="F16" s="24">
        <f>0.011*C16</f>
        <v>0.32999999999999996</v>
      </c>
      <c r="G16" s="24">
        <f>0.494*C16</f>
        <v>14.82</v>
      </c>
      <c r="H16" s="39">
        <v>0</v>
      </c>
      <c r="I16" s="24">
        <f>0.23*C16</f>
        <v>6.9</v>
      </c>
      <c r="J16" s="24">
        <f>0.25*C16</f>
        <v>7.5</v>
      </c>
      <c r="K16" s="24">
        <f>1.06*C16</f>
        <v>31.8</v>
      </c>
      <c r="L16" s="24">
        <f>0.031*C16</f>
        <v>0.92999999999999994</v>
      </c>
      <c r="M16" s="24">
        <f>0.0012*C16</f>
        <v>3.5999999999999997E-2</v>
      </c>
      <c r="N16" s="39">
        <v>0</v>
      </c>
      <c r="O16" s="39">
        <v>0</v>
      </c>
      <c r="P16" s="24">
        <f>2.299*C16</f>
        <v>68.97</v>
      </c>
    </row>
    <row r="17" spans="1:16" x14ac:dyDescent="0.3">
      <c r="A17" s="24">
        <v>0</v>
      </c>
      <c r="B17" s="24" t="s">
        <v>28</v>
      </c>
      <c r="C17" s="27">
        <v>30</v>
      </c>
      <c r="D17" s="27">
        <v>2.79</v>
      </c>
      <c r="E17" s="24">
        <f>0.079*C17</f>
        <v>2.37</v>
      </c>
      <c r="F17" s="24">
        <f>0.01*C17</f>
        <v>0.3</v>
      </c>
      <c r="G17" s="24">
        <f>0.483*C17</f>
        <v>14.49</v>
      </c>
      <c r="H17" s="39">
        <v>0</v>
      </c>
      <c r="I17" s="24">
        <f>0.23*C17</f>
        <v>6.9</v>
      </c>
      <c r="J17" s="24">
        <f>0.33*C17</f>
        <v>9.9</v>
      </c>
      <c r="K17" s="24">
        <f>0.87*C17</f>
        <v>26.1</v>
      </c>
      <c r="L17" s="24">
        <f>0.011*C17</f>
        <v>0.32999999999999996</v>
      </c>
      <c r="M17" s="24">
        <f>0.001*C17</f>
        <v>0.03</v>
      </c>
      <c r="N17" s="39">
        <v>0</v>
      </c>
      <c r="O17" s="39">
        <v>0</v>
      </c>
      <c r="P17" s="24">
        <f>2.338*C17</f>
        <v>70.14</v>
      </c>
    </row>
    <row r="18" spans="1:16" x14ac:dyDescent="0.3">
      <c r="A18" s="24"/>
      <c r="B18" s="24"/>
      <c r="C18" s="27"/>
      <c r="D18" s="27"/>
      <c r="E18" s="24"/>
      <c r="F18" s="24"/>
      <c r="G18" s="24"/>
      <c r="H18" s="39"/>
      <c r="I18" s="24"/>
      <c r="J18" s="24"/>
      <c r="K18" s="24"/>
      <c r="L18" s="24"/>
      <c r="M18" s="24"/>
      <c r="N18" s="39"/>
      <c r="O18" s="39"/>
      <c r="P18" s="24"/>
    </row>
    <row r="19" spans="1:16" s="23" customFormat="1" x14ac:dyDescent="0.3">
      <c r="A19" s="32"/>
      <c r="B19" s="25" t="s">
        <v>23</v>
      </c>
      <c r="C19" s="25">
        <f t="shared" ref="C19:P19" si="0">SUM(C12:C17)</f>
        <v>790</v>
      </c>
      <c r="D19" s="42">
        <f t="shared" si="0"/>
        <v>127.75000000000001</v>
      </c>
      <c r="E19" s="25">
        <f t="shared" si="0"/>
        <v>27.380000000000003</v>
      </c>
      <c r="F19" s="25">
        <f t="shared" si="0"/>
        <v>21.13</v>
      </c>
      <c r="G19" s="25">
        <f t="shared" si="0"/>
        <v>108.58</v>
      </c>
      <c r="H19" s="25">
        <f t="shared" si="0"/>
        <v>563.43000000000006</v>
      </c>
      <c r="I19" s="25">
        <f t="shared" si="0"/>
        <v>327.86999999999995</v>
      </c>
      <c r="J19" s="25">
        <f t="shared" si="0"/>
        <v>90.73</v>
      </c>
      <c r="K19" s="25">
        <f t="shared" si="0"/>
        <v>533.46</v>
      </c>
      <c r="L19" s="25">
        <f t="shared" si="0"/>
        <v>3.84</v>
      </c>
      <c r="M19" s="25">
        <f t="shared" si="0"/>
        <v>0.34599999999999997</v>
      </c>
      <c r="N19" s="25">
        <f t="shared" si="0"/>
        <v>0.37</v>
      </c>
      <c r="O19" s="25">
        <f t="shared" si="0"/>
        <v>1.64</v>
      </c>
      <c r="P19" s="25">
        <f t="shared" si="0"/>
        <v>855.31000000000006</v>
      </c>
    </row>
    <row r="20" spans="1:16" s="23" customFormat="1" x14ac:dyDescent="0.3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 s="23" customFormat="1" x14ac:dyDescent="0.3">
      <c r="A21" s="35"/>
      <c r="B21" s="23" t="s">
        <v>57</v>
      </c>
    </row>
    <row r="22" spans="1:16" x14ac:dyDescent="0.3">
      <c r="A22" s="24">
        <v>260</v>
      </c>
      <c r="B22" s="24" t="s">
        <v>47</v>
      </c>
      <c r="C22" s="27">
        <v>100</v>
      </c>
      <c r="D22" s="27">
        <v>53.81</v>
      </c>
      <c r="E22" s="24">
        <v>20.37</v>
      </c>
      <c r="F22" s="24">
        <v>23.52</v>
      </c>
      <c r="G22" s="24">
        <v>4.05</v>
      </c>
      <c r="H22" s="24">
        <v>436.1</v>
      </c>
      <c r="I22" s="24">
        <v>30.53</v>
      </c>
      <c r="J22" s="24">
        <v>30.84</v>
      </c>
      <c r="K22" s="24">
        <v>215.81</v>
      </c>
      <c r="L22" s="24">
        <v>4.28</v>
      </c>
      <c r="M22" s="24">
        <v>4.2000000000000003E-2</v>
      </c>
      <c r="N22" s="24">
        <v>0.14000000000000001</v>
      </c>
      <c r="O22" s="24">
        <v>1.29</v>
      </c>
      <c r="P22" s="24">
        <v>309.39999999999998</v>
      </c>
    </row>
    <row r="23" spans="1:16" x14ac:dyDescent="0.3">
      <c r="A23" s="24">
        <v>171</v>
      </c>
      <c r="B23" s="24" t="s">
        <v>46</v>
      </c>
      <c r="C23" s="27">
        <v>200</v>
      </c>
      <c r="D23" s="27">
        <v>12.9</v>
      </c>
      <c r="E23" s="24">
        <v>9.9499999999999993</v>
      </c>
      <c r="F23" s="24">
        <v>10.71</v>
      </c>
      <c r="G23" s="24">
        <v>44.85</v>
      </c>
      <c r="H23" s="24">
        <v>300.99</v>
      </c>
      <c r="I23" s="24">
        <v>29.69</v>
      </c>
      <c r="J23" s="24">
        <v>158.09</v>
      </c>
      <c r="K23" s="24">
        <v>236.65</v>
      </c>
      <c r="L23" s="24">
        <v>5.31</v>
      </c>
      <c r="M23" s="24">
        <v>0.23</v>
      </c>
      <c r="N23" s="24">
        <v>0.13500000000000001</v>
      </c>
      <c r="O23" s="39">
        <v>0</v>
      </c>
      <c r="P23" s="24">
        <v>315</v>
      </c>
    </row>
    <row r="24" spans="1:16" s="30" customFormat="1" x14ac:dyDescent="0.3">
      <c r="A24" s="24"/>
      <c r="B24" s="24" t="s">
        <v>26</v>
      </c>
      <c r="C24" s="27">
        <v>50</v>
      </c>
      <c r="D24" s="27">
        <v>13.7</v>
      </c>
      <c r="E24" s="24">
        <v>0.35</v>
      </c>
      <c r="F24" s="24">
        <v>0.05</v>
      </c>
      <c r="G24" s="24">
        <v>0.95</v>
      </c>
      <c r="H24" s="24">
        <v>196</v>
      </c>
      <c r="I24" s="24">
        <v>17</v>
      </c>
      <c r="J24" s="24">
        <v>14</v>
      </c>
      <c r="K24" s="24">
        <v>30</v>
      </c>
      <c r="L24" s="24">
        <v>0.5</v>
      </c>
      <c r="M24" s="24">
        <v>0.03</v>
      </c>
      <c r="N24" s="24">
        <v>0.02</v>
      </c>
      <c r="O24" s="24">
        <v>7</v>
      </c>
      <c r="P24" s="24">
        <v>5.5</v>
      </c>
    </row>
    <row r="25" spans="1:16" x14ac:dyDescent="0.3">
      <c r="A25" s="24">
        <v>376</v>
      </c>
      <c r="B25" s="24" t="s">
        <v>27</v>
      </c>
      <c r="C25" s="27">
        <v>200</v>
      </c>
      <c r="D25" s="27">
        <v>1.92</v>
      </c>
      <c r="E25" s="24">
        <v>7.0000000000000007E-2</v>
      </c>
      <c r="F25" s="24">
        <v>0.02</v>
      </c>
      <c r="G25" s="24">
        <v>15</v>
      </c>
      <c r="H25" s="24">
        <v>8.6</v>
      </c>
      <c r="I25" s="24">
        <v>11.1</v>
      </c>
      <c r="J25" s="24">
        <v>1.4</v>
      </c>
      <c r="K25" s="24">
        <v>2.8</v>
      </c>
      <c r="L25" s="24">
        <v>0.28000000000000003</v>
      </c>
      <c r="M25" s="40">
        <v>0</v>
      </c>
      <c r="N25" s="40">
        <v>0</v>
      </c>
      <c r="O25" s="24">
        <v>0.03</v>
      </c>
      <c r="P25" s="24">
        <v>60</v>
      </c>
    </row>
    <row r="26" spans="1:16" x14ac:dyDescent="0.3">
      <c r="A26" s="24">
        <v>0</v>
      </c>
      <c r="B26" s="24" t="s">
        <v>22</v>
      </c>
      <c r="C26" s="27">
        <v>60</v>
      </c>
      <c r="D26" s="27">
        <v>5.58</v>
      </c>
      <c r="E26" s="24">
        <f>0.056*C26</f>
        <v>3.36</v>
      </c>
      <c r="F26" s="24">
        <f>0.011*C26</f>
        <v>0.65999999999999992</v>
      </c>
      <c r="G26" s="24">
        <f>0.494*C26</f>
        <v>29.64</v>
      </c>
      <c r="H26" s="39">
        <v>0</v>
      </c>
      <c r="I26" s="24">
        <f>0.23*C26</f>
        <v>13.8</v>
      </c>
      <c r="J26" s="24">
        <f>0.25*C26</f>
        <v>15</v>
      </c>
      <c r="K26" s="24">
        <f>1.06*C26</f>
        <v>63.6</v>
      </c>
      <c r="L26" s="24">
        <f>0.031*C26</f>
        <v>1.8599999999999999</v>
      </c>
      <c r="M26" s="24">
        <f>0.0012*C26</f>
        <v>7.1999999999999995E-2</v>
      </c>
      <c r="N26" s="39">
        <v>0</v>
      </c>
      <c r="O26" s="39">
        <v>0</v>
      </c>
      <c r="P26" s="24">
        <f>2.299*C26</f>
        <v>137.94</v>
      </c>
    </row>
    <row r="27" spans="1:16" x14ac:dyDescent="0.3">
      <c r="A27" s="24">
        <v>0</v>
      </c>
      <c r="B27" s="24" t="s">
        <v>28</v>
      </c>
      <c r="C27" s="27">
        <v>60</v>
      </c>
      <c r="D27" s="27">
        <v>5.58</v>
      </c>
      <c r="E27" s="24">
        <f>0.079*C27</f>
        <v>4.74</v>
      </c>
      <c r="F27" s="24">
        <f>0.01*C27</f>
        <v>0.6</v>
      </c>
      <c r="G27" s="24">
        <f>0.483*C27</f>
        <v>28.98</v>
      </c>
      <c r="H27" s="39">
        <v>0</v>
      </c>
      <c r="I27" s="24">
        <f>0.23*C27</f>
        <v>13.8</v>
      </c>
      <c r="J27" s="24">
        <f>0.33*C27</f>
        <v>19.8</v>
      </c>
      <c r="K27" s="24">
        <f>0.87*C27</f>
        <v>52.2</v>
      </c>
      <c r="L27" s="24">
        <f>0.011*C27</f>
        <v>0.65999999999999992</v>
      </c>
      <c r="M27" s="24">
        <f>0.001*C27</f>
        <v>0.06</v>
      </c>
      <c r="N27" s="39">
        <v>0</v>
      </c>
      <c r="O27" s="39">
        <v>0</v>
      </c>
      <c r="P27" s="24">
        <f>2.338*C27</f>
        <v>140.28</v>
      </c>
    </row>
    <row r="28" spans="1:16" s="23" customFormat="1" x14ac:dyDescent="0.3">
      <c r="A28" s="35"/>
      <c r="B28" s="23" t="s">
        <v>23</v>
      </c>
      <c r="C28" s="23">
        <f t="shared" ref="C28:P28" si="1">SUM(C22:C27)</f>
        <v>670</v>
      </c>
      <c r="D28" s="23">
        <f t="shared" si="1"/>
        <v>93.490000000000009</v>
      </c>
      <c r="E28" s="23">
        <f t="shared" si="1"/>
        <v>38.840000000000003</v>
      </c>
      <c r="F28" s="23">
        <f t="shared" si="1"/>
        <v>35.56</v>
      </c>
      <c r="G28" s="23">
        <f t="shared" si="1"/>
        <v>123.47</v>
      </c>
      <c r="H28" s="23">
        <f t="shared" si="1"/>
        <v>941.69</v>
      </c>
      <c r="I28" s="23">
        <f t="shared" si="1"/>
        <v>115.91999999999999</v>
      </c>
      <c r="J28" s="23">
        <f t="shared" si="1"/>
        <v>239.13000000000002</v>
      </c>
      <c r="K28" s="23">
        <f t="shared" si="1"/>
        <v>601.06000000000006</v>
      </c>
      <c r="L28" s="23">
        <f t="shared" si="1"/>
        <v>12.889999999999999</v>
      </c>
      <c r="M28" s="23">
        <f t="shared" si="1"/>
        <v>0.43400000000000005</v>
      </c>
      <c r="N28" s="23">
        <f t="shared" si="1"/>
        <v>0.29500000000000004</v>
      </c>
      <c r="O28" s="23">
        <f t="shared" si="1"/>
        <v>8.3199999999999985</v>
      </c>
      <c r="P28" s="23">
        <f t="shared" si="1"/>
        <v>968.11999999999989</v>
      </c>
    </row>
    <row r="29" spans="1:16" s="23" customFormat="1" x14ac:dyDescent="0.3">
      <c r="A29" s="35"/>
    </row>
    <row r="30" spans="1:16" s="23" customFormat="1" x14ac:dyDescent="0.3">
      <c r="A30" s="35"/>
    </row>
    <row r="31" spans="1:16" s="23" customFormat="1" x14ac:dyDescent="0.3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s="23" customFormat="1" x14ac:dyDescent="0.3">
      <c r="A32" s="35"/>
      <c r="B32" s="23" t="s">
        <v>58</v>
      </c>
    </row>
    <row r="33" spans="1:16" x14ac:dyDescent="0.3">
      <c r="A33" s="27">
        <v>244</v>
      </c>
      <c r="B33" s="24" t="s">
        <v>65</v>
      </c>
      <c r="C33" s="27">
        <v>290</v>
      </c>
      <c r="D33" s="27">
        <v>77.099999999999994</v>
      </c>
      <c r="E33" s="24">
        <v>17.260000000000002</v>
      </c>
      <c r="F33" s="24">
        <v>20.32</v>
      </c>
      <c r="G33" s="24">
        <v>44.08</v>
      </c>
      <c r="H33" s="24">
        <v>327</v>
      </c>
      <c r="I33" s="24">
        <v>17.45</v>
      </c>
      <c r="J33" s="24">
        <v>51.38</v>
      </c>
      <c r="K33" s="24">
        <v>231.42</v>
      </c>
      <c r="L33" s="24">
        <v>2.67</v>
      </c>
      <c r="M33" s="24">
        <v>7.0000000000000007E-2</v>
      </c>
      <c r="N33" s="24">
        <v>0.16</v>
      </c>
      <c r="O33" s="24">
        <v>0.63</v>
      </c>
      <c r="P33" s="24">
        <v>443.93</v>
      </c>
    </row>
    <row r="34" spans="1:16" x14ac:dyDescent="0.3">
      <c r="A34" s="24"/>
      <c r="B34" s="24" t="s">
        <v>31</v>
      </c>
      <c r="C34" s="27">
        <v>50</v>
      </c>
      <c r="D34" s="27">
        <v>13.5</v>
      </c>
      <c r="E34" s="24">
        <v>0.3</v>
      </c>
      <c r="F34" s="24">
        <v>0.1</v>
      </c>
      <c r="G34" s="24">
        <v>2.1</v>
      </c>
      <c r="H34" s="24">
        <v>290</v>
      </c>
      <c r="I34" s="24">
        <v>14</v>
      </c>
      <c r="J34" s="24">
        <v>20</v>
      </c>
      <c r="K34" s="24">
        <v>26</v>
      </c>
      <c r="L34" s="24">
        <v>0.9</v>
      </c>
      <c r="M34" s="24">
        <v>0.06</v>
      </c>
      <c r="N34" s="24">
        <v>0.04</v>
      </c>
      <c r="O34" s="24">
        <v>25</v>
      </c>
      <c r="P34" s="24">
        <v>9.9499999999999993</v>
      </c>
    </row>
    <row r="35" spans="1:16" x14ac:dyDescent="0.3">
      <c r="A35" s="24">
        <v>376</v>
      </c>
      <c r="B35" s="24" t="s">
        <v>27</v>
      </c>
      <c r="C35" s="27">
        <v>200</v>
      </c>
      <c r="D35" s="27">
        <v>1.92</v>
      </c>
      <c r="E35" s="24">
        <v>7.0000000000000007E-2</v>
      </c>
      <c r="F35" s="24">
        <v>0.02</v>
      </c>
      <c r="G35" s="24">
        <v>15</v>
      </c>
      <c r="H35" s="24">
        <v>8.6</v>
      </c>
      <c r="I35" s="24">
        <v>11.1</v>
      </c>
      <c r="J35" s="24">
        <v>1.4</v>
      </c>
      <c r="K35" s="24">
        <v>2.8</v>
      </c>
      <c r="L35" s="24">
        <v>0.28000000000000003</v>
      </c>
      <c r="M35" s="40">
        <v>0</v>
      </c>
      <c r="N35" s="40">
        <v>0</v>
      </c>
      <c r="O35" s="24">
        <v>0.03</v>
      </c>
      <c r="P35" s="24">
        <v>60</v>
      </c>
    </row>
    <row r="36" spans="1:16" x14ac:dyDescent="0.3">
      <c r="A36" s="24">
        <v>0</v>
      </c>
      <c r="B36" s="24" t="s">
        <v>22</v>
      </c>
      <c r="C36" s="27">
        <v>60</v>
      </c>
      <c r="D36" s="27">
        <v>5.58</v>
      </c>
      <c r="E36" s="24">
        <f>0.056*C36</f>
        <v>3.36</v>
      </c>
      <c r="F36" s="24">
        <f>0.011*C36</f>
        <v>0.65999999999999992</v>
      </c>
      <c r="G36" s="24">
        <f>0.494*C36</f>
        <v>29.64</v>
      </c>
      <c r="H36" s="39">
        <v>0</v>
      </c>
      <c r="I36" s="24">
        <f>0.23*C36</f>
        <v>13.8</v>
      </c>
      <c r="J36" s="24">
        <f>0.25*C36</f>
        <v>15</v>
      </c>
      <c r="K36" s="24">
        <f>1.06*C36</f>
        <v>63.6</v>
      </c>
      <c r="L36" s="24">
        <f>0.031*C36</f>
        <v>1.8599999999999999</v>
      </c>
      <c r="M36" s="24">
        <f>0.0012*C36</f>
        <v>7.1999999999999995E-2</v>
      </c>
      <c r="N36" s="39">
        <v>0</v>
      </c>
      <c r="O36" s="39">
        <v>0</v>
      </c>
      <c r="P36" s="24">
        <f>2.299*C36</f>
        <v>137.94</v>
      </c>
    </row>
    <row r="37" spans="1:16" x14ac:dyDescent="0.3">
      <c r="A37" s="24">
        <v>0</v>
      </c>
      <c r="B37" s="24" t="s">
        <v>28</v>
      </c>
      <c r="C37" s="27">
        <v>60</v>
      </c>
      <c r="D37" s="27">
        <v>5.58</v>
      </c>
      <c r="E37" s="24">
        <f>0.079*C37</f>
        <v>4.74</v>
      </c>
      <c r="F37" s="24">
        <f>0.01*C37</f>
        <v>0.6</v>
      </c>
      <c r="G37" s="24">
        <f>0.483*C37</f>
        <v>28.98</v>
      </c>
      <c r="H37" s="39">
        <v>0</v>
      </c>
      <c r="I37" s="24">
        <f>0.23*C37</f>
        <v>13.8</v>
      </c>
      <c r="J37" s="24">
        <f>0.33*C37</f>
        <v>19.8</v>
      </c>
      <c r="K37" s="24">
        <f>0.87*C37</f>
        <v>52.2</v>
      </c>
      <c r="L37" s="24">
        <f>0.011*C37</f>
        <v>0.65999999999999992</v>
      </c>
      <c r="M37" s="24">
        <f>0.001*C37</f>
        <v>0.06</v>
      </c>
      <c r="N37" s="39">
        <v>0</v>
      </c>
      <c r="O37" s="39">
        <v>0</v>
      </c>
      <c r="P37" s="24">
        <f>2.338*C37</f>
        <v>140.28</v>
      </c>
    </row>
    <row r="38" spans="1:16" s="23" customFormat="1" x14ac:dyDescent="0.3">
      <c r="A38" s="35"/>
      <c r="B38" s="23" t="s">
        <v>23</v>
      </c>
      <c r="C38" s="23">
        <f t="shared" ref="C38:P38" si="2">SUM(C33:C37)</f>
        <v>660</v>
      </c>
      <c r="D38" s="23">
        <f t="shared" si="2"/>
        <v>103.67999999999999</v>
      </c>
      <c r="E38" s="23">
        <f t="shared" si="2"/>
        <v>25.730000000000004</v>
      </c>
      <c r="F38" s="23">
        <f t="shared" si="2"/>
        <v>21.700000000000003</v>
      </c>
      <c r="G38" s="23">
        <f t="shared" si="2"/>
        <v>119.8</v>
      </c>
      <c r="H38" s="23">
        <f t="shared" si="2"/>
        <v>625.6</v>
      </c>
      <c r="I38" s="23">
        <f t="shared" si="2"/>
        <v>70.149999999999991</v>
      </c>
      <c r="J38" s="23">
        <f t="shared" si="2"/>
        <v>107.58</v>
      </c>
      <c r="K38" s="23">
        <f t="shared" si="2"/>
        <v>376.02</v>
      </c>
      <c r="L38" s="23">
        <f t="shared" si="2"/>
        <v>6.3699999999999992</v>
      </c>
      <c r="M38" s="23">
        <f t="shared" si="2"/>
        <v>0.26200000000000001</v>
      </c>
      <c r="N38" s="23">
        <f t="shared" si="2"/>
        <v>0.2</v>
      </c>
      <c r="O38" s="23">
        <f t="shared" si="2"/>
        <v>25.66</v>
      </c>
      <c r="P38" s="23">
        <f t="shared" si="2"/>
        <v>792.09999999999991</v>
      </c>
    </row>
    <row r="39" spans="1:16" s="23" customFormat="1" x14ac:dyDescent="0.3">
      <c r="A39" s="35"/>
    </row>
    <row r="40" spans="1:16" s="23" customFormat="1" x14ac:dyDescent="0.3">
      <c r="A40" s="35"/>
      <c r="B40" s="23" t="s">
        <v>86</v>
      </c>
    </row>
    <row r="41" spans="1:16" x14ac:dyDescent="0.3">
      <c r="A41" s="24">
        <v>229</v>
      </c>
      <c r="B41" s="24" t="s">
        <v>72</v>
      </c>
      <c r="C41" s="27">
        <v>100</v>
      </c>
      <c r="D41" s="27">
        <v>49.72</v>
      </c>
      <c r="E41" s="24">
        <v>9.75</v>
      </c>
      <c r="F41" s="24">
        <v>4.95</v>
      </c>
      <c r="G41" s="24">
        <v>3.8</v>
      </c>
      <c r="H41" s="24">
        <v>325.20999999999998</v>
      </c>
      <c r="I41" s="24">
        <v>39.07</v>
      </c>
      <c r="J41" s="24">
        <v>48.53</v>
      </c>
      <c r="K41" s="24">
        <v>162.19</v>
      </c>
      <c r="L41" s="24">
        <v>0.85</v>
      </c>
      <c r="M41" s="24">
        <v>0.05</v>
      </c>
      <c r="N41" s="24">
        <v>0.05</v>
      </c>
      <c r="O41" s="24">
        <v>3.73</v>
      </c>
      <c r="P41" s="24">
        <v>105</v>
      </c>
    </row>
    <row r="42" spans="1:16" s="30" customFormat="1" x14ac:dyDescent="0.3">
      <c r="A42" s="24">
        <v>128</v>
      </c>
      <c r="B42" s="24" t="s">
        <v>33</v>
      </c>
      <c r="C42" s="27">
        <v>200</v>
      </c>
      <c r="D42" s="27">
        <v>27.8</v>
      </c>
      <c r="E42" s="24">
        <v>3.77</v>
      </c>
      <c r="F42" s="24">
        <v>8.5</v>
      </c>
      <c r="G42" s="24">
        <v>21.98</v>
      </c>
      <c r="H42" s="24">
        <v>778.68</v>
      </c>
      <c r="I42" s="24">
        <v>50.13</v>
      </c>
      <c r="J42" s="24">
        <v>33.57</v>
      </c>
      <c r="K42" s="24">
        <v>105.5</v>
      </c>
      <c r="L42" s="24">
        <v>1.25</v>
      </c>
      <c r="M42" s="24">
        <v>0.17499999999999999</v>
      </c>
      <c r="N42" s="24">
        <v>0.14000000000000001</v>
      </c>
      <c r="O42" s="24">
        <v>21.81</v>
      </c>
      <c r="P42" s="24">
        <v>212.49</v>
      </c>
    </row>
    <row r="43" spans="1:16" x14ac:dyDescent="0.3">
      <c r="A43" s="24">
        <v>208</v>
      </c>
      <c r="B43" s="24" t="s">
        <v>81</v>
      </c>
      <c r="C43" s="27">
        <v>50</v>
      </c>
      <c r="D43" s="27">
        <v>18.5</v>
      </c>
      <c r="E43" s="24">
        <v>1.5</v>
      </c>
      <c r="F43" s="24">
        <v>2.0099999999999998</v>
      </c>
      <c r="G43" s="24">
        <v>3.68</v>
      </c>
      <c r="H43" s="24">
        <v>190.4</v>
      </c>
      <c r="I43" s="24">
        <v>30.06</v>
      </c>
      <c r="J43" s="24">
        <v>19.57</v>
      </c>
      <c r="K43" s="24">
        <v>67.64</v>
      </c>
      <c r="L43" s="24">
        <v>1.49</v>
      </c>
      <c r="M43" s="40">
        <v>0.02</v>
      </c>
      <c r="N43" s="40">
        <v>0.03</v>
      </c>
      <c r="O43" s="24">
        <v>0</v>
      </c>
      <c r="P43" s="24">
        <v>17.5</v>
      </c>
    </row>
    <row r="44" spans="1:16" x14ac:dyDescent="0.3">
      <c r="A44" s="24">
        <v>377</v>
      </c>
      <c r="B44" s="24" t="s">
        <v>35</v>
      </c>
      <c r="C44" s="27">
        <v>200</v>
      </c>
      <c r="D44" s="27">
        <v>3.16</v>
      </c>
      <c r="E44" s="24">
        <v>0.13</v>
      </c>
      <c r="F44" s="24">
        <v>0.02</v>
      </c>
      <c r="G44" s="24">
        <v>15.2</v>
      </c>
      <c r="H44" s="24">
        <v>21.3</v>
      </c>
      <c r="I44" s="24">
        <v>14.2</v>
      </c>
      <c r="J44" s="24">
        <v>2.4</v>
      </c>
      <c r="K44" s="24">
        <v>4.4000000000000004</v>
      </c>
      <c r="L44" s="24">
        <v>0.36</v>
      </c>
      <c r="M44" s="40">
        <v>0</v>
      </c>
      <c r="N44" s="40">
        <v>0</v>
      </c>
      <c r="O44" s="24">
        <v>2.83</v>
      </c>
      <c r="P44" s="24">
        <v>62</v>
      </c>
    </row>
    <row r="45" spans="1:16" x14ac:dyDescent="0.3">
      <c r="A45" s="24">
        <v>0</v>
      </c>
      <c r="B45" s="24" t="s">
        <v>22</v>
      </c>
      <c r="C45" s="27">
        <v>60</v>
      </c>
      <c r="D45" s="27">
        <v>5.58</v>
      </c>
      <c r="E45" s="24">
        <f>0.056*C45</f>
        <v>3.36</v>
      </c>
      <c r="F45" s="24">
        <f>0.011*C45</f>
        <v>0.65999999999999992</v>
      </c>
      <c r="G45" s="24">
        <f>0.494*C45</f>
        <v>29.64</v>
      </c>
      <c r="H45" s="39">
        <v>0</v>
      </c>
      <c r="I45" s="24">
        <f>0.23*C45</f>
        <v>13.8</v>
      </c>
      <c r="J45" s="24">
        <f>0.25*C45</f>
        <v>15</v>
      </c>
      <c r="K45" s="24">
        <f>1.06*C45</f>
        <v>63.6</v>
      </c>
      <c r="L45" s="24">
        <f>0.031*C45</f>
        <v>1.8599999999999999</v>
      </c>
      <c r="M45" s="24">
        <f>0.0012*C45</f>
        <v>7.1999999999999995E-2</v>
      </c>
      <c r="N45" s="39">
        <v>0</v>
      </c>
      <c r="O45" s="39">
        <v>0</v>
      </c>
      <c r="P45" s="24">
        <f>2.299*C45</f>
        <v>137.94</v>
      </c>
    </row>
    <row r="46" spans="1:16" x14ac:dyDescent="0.3">
      <c r="A46" s="24">
        <v>0</v>
      </c>
      <c r="B46" s="24" t="s">
        <v>28</v>
      </c>
      <c r="C46" s="27">
        <v>60</v>
      </c>
      <c r="D46" s="27">
        <v>5.58</v>
      </c>
      <c r="E46" s="24">
        <f>0.079*C46</f>
        <v>4.74</v>
      </c>
      <c r="F46" s="24">
        <f>0.01*C46</f>
        <v>0.6</v>
      </c>
      <c r="G46" s="24">
        <f>0.483*C46</f>
        <v>28.98</v>
      </c>
      <c r="H46" s="39">
        <v>0</v>
      </c>
      <c r="I46" s="24">
        <f>0.23*C46</f>
        <v>13.8</v>
      </c>
      <c r="J46" s="24">
        <f>0.33*C46</f>
        <v>19.8</v>
      </c>
      <c r="K46" s="24">
        <f>0.87*C46</f>
        <v>52.2</v>
      </c>
      <c r="L46" s="24">
        <f>0.011*C46</f>
        <v>0.65999999999999992</v>
      </c>
      <c r="M46" s="24">
        <f>0.001*C46</f>
        <v>0.06</v>
      </c>
      <c r="N46" s="39">
        <v>0</v>
      </c>
      <c r="O46" s="39">
        <v>0</v>
      </c>
      <c r="P46" s="24">
        <f>2.338*C46</f>
        <v>140.28</v>
      </c>
    </row>
    <row r="47" spans="1:16" s="23" customFormat="1" x14ac:dyDescent="0.3">
      <c r="A47" s="35"/>
      <c r="B47" s="23" t="s">
        <v>23</v>
      </c>
      <c r="C47" s="23">
        <v>610</v>
      </c>
      <c r="D47" s="23">
        <f t="shared" ref="D47:P47" si="3">SUM(D41:D46)</f>
        <v>110.33999999999999</v>
      </c>
      <c r="E47" s="23">
        <f t="shared" si="3"/>
        <v>23.25</v>
      </c>
      <c r="F47" s="23">
        <f t="shared" si="3"/>
        <v>16.739999999999998</v>
      </c>
      <c r="G47" s="23">
        <f t="shared" si="3"/>
        <v>103.28</v>
      </c>
      <c r="H47" s="23">
        <f t="shared" si="3"/>
        <v>1315.59</v>
      </c>
      <c r="I47" s="23">
        <f t="shared" si="3"/>
        <v>161.06000000000003</v>
      </c>
      <c r="J47" s="23">
        <f t="shared" si="3"/>
        <v>138.87</v>
      </c>
      <c r="K47" s="23">
        <f t="shared" si="3"/>
        <v>455.53</v>
      </c>
      <c r="L47" s="23">
        <f t="shared" si="3"/>
        <v>6.47</v>
      </c>
      <c r="M47" s="23">
        <f t="shared" si="3"/>
        <v>0.37699999999999995</v>
      </c>
      <c r="N47" s="23">
        <f t="shared" si="3"/>
        <v>0.22</v>
      </c>
      <c r="O47" s="23">
        <f t="shared" si="3"/>
        <v>28.369999999999997</v>
      </c>
      <c r="P47" s="23">
        <f t="shared" si="3"/>
        <v>675.21</v>
      </c>
    </row>
    <row r="48" spans="1:16" s="23" customFormat="1" x14ac:dyDescent="0.3">
      <c r="A48" s="35"/>
    </row>
    <row r="49" spans="1:16" x14ac:dyDescent="0.3">
      <c r="A49" s="35"/>
      <c r="B49" s="23" t="s">
        <v>60</v>
      </c>
    </row>
    <row r="50" spans="1:16" x14ac:dyDescent="0.3">
      <c r="A50" s="27">
        <v>204</v>
      </c>
      <c r="B50" s="24" t="s">
        <v>75</v>
      </c>
      <c r="C50" s="27">
        <v>240</v>
      </c>
      <c r="D50" s="27">
        <v>40.340000000000003</v>
      </c>
      <c r="E50" s="24">
        <v>16.239999999999998</v>
      </c>
      <c r="F50" s="24">
        <v>19.100000000000001</v>
      </c>
      <c r="G50" s="24">
        <v>40.93</v>
      </c>
      <c r="H50" s="24">
        <v>83.9</v>
      </c>
      <c r="I50" s="24">
        <v>354.24</v>
      </c>
      <c r="J50" s="24">
        <v>24.38</v>
      </c>
      <c r="K50" s="24">
        <v>242.5</v>
      </c>
      <c r="L50" s="24">
        <v>1.48</v>
      </c>
      <c r="M50" s="24">
        <v>0.1</v>
      </c>
      <c r="N50" s="24">
        <v>0.15</v>
      </c>
      <c r="O50" s="39">
        <v>0.27</v>
      </c>
      <c r="P50" s="24">
        <v>401.28</v>
      </c>
    </row>
    <row r="51" spans="1:16" x14ac:dyDescent="0.3">
      <c r="A51" s="24">
        <v>338</v>
      </c>
      <c r="B51" s="24" t="s">
        <v>39</v>
      </c>
      <c r="C51" s="27">
        <v>200</v>
      </c>
      <c r="D51" s="27">
        <v>48</v>
      </c>
      <c r="E51" s="24">
        <v>3</v>
      </c>
      <c r="F51" s="24">
        <v>1</v>
      </c>
      <c r="G51" s="24">
        <v>42</v>
      </c>
      <c r="H51" s="24">
        <v>696</v>
      </c>
      <c r="I51" s="24">
        <v>16</v>
      </c>
      <c r="J51" s="24">
        <v>84</v>
      </c>
      <c r="K51" s="24">
        <v>56</v>
      </c>
      <c r="L51" s="24">
        <v>1.2</v>
      </c>
      <c r="M51" s="24">
        <v>0.08</v>
      </c>
      <c r="N51" s="24">
        <v>0.1</v>
      </c>
      <c r="O51" s="24">
        <v>20</v>
      </c>
      <c r="P51" s="24">
        <v>192</v>
      </c>
    </row>
    <row r="52" spans="1:16" x14ac:dyDescent="0.3">
      <c r="A52" s="24">
        <v>376</v>
      </c>
      <c r="B52" s="24" t="s">
        <v>27</v>
      </c>
      <c r="C52" s="27">
        <v>200</v>
      </c>
      <c r="D52" s="27">
        <v>1.92</v>
      </c>
      <c r="E52" s="24">
        <v>7.0000000000000007E-2</v>
      </c>
      <c r="F52" s="24">
        <v>0.02</v>
      </c>
      <c r="G52" s="24">
        <v>15</v>
      </c>
      <c r="H52" s="24">
        <v>8.6</v>
      </c>
      <c r="I52" s="24">
        <v>11.1</v>
      </c>
      <c r="J52" s="24">
        <v>1.4</v>
      </c>
      <c r="K52" s="24">
        <v>2.8</v>
      </c>
      <c r="L52" s="24">
        <v>0.28000000000000003</v>
      </c>
      <c r="M52" s="40">
        <v>0</v>
      </c>
      <c r="N52" s="40">
        <v>0</v>
      </c>
      <c r="O52" s="24">
        <v>0.03</v>
      </c>
      <c r="P52" s="24">
        <v>60</v>
      </c>
    </row>
    <row r="53" spans="1:16" x14ac:dyDescent="0.3">
      <c r="A53" s="24">
        <v>0</v>
      </c>
      <c r="B53" s="24" t="s">
        <v>22</v>
      </c>
      <c r="C53" s="27">
        <v>60</v>
      </c>
      <c r="D53" s="27">
        <v>5.58</v>
      </c>
      <c r="E53" s="24">
        <f>0.056*C53</f>
        <v>3.36</v>
      </c>
      <c r="F53" s="24">
        <f>0.011*C53</f>
        <v>0.65999999999999992</v>
      </c>
      <c r="G53" s="24">
        <f>0.494*C53</f>
        <v>29.64</v>
      </c>
      <c r="H53" s="39">
        <v>0</v>
      </c>
      <c r="I53" s="24">
        <f>0.23*C53</f>
        <v>13.8</v>
      </c>
      <c r="J53" s="24">
        <f>0.25*C53</f>
        <v>15</v>
      </c>
      <c r="K53" s="24">
        <f>1.06*C53</f>
        <v>63.6</v>
      </c>
      <c r="L53" s="24">
        <f>0.031*C53</f>
        <v>1.8599999999999999</v>
      </c>
      <c r="M53" s="24">
        <f>0.0012*C53</f>
        <v>7.1999999999999995E-2</v>
      </c>
      <c r="N53" s="39">
        <v>0</v>
      </c>
      <c r="O53" s="39">
        <v>0</v>
      </c>
      <c r="P53" s="24">
        <f>2.299*C53</f>
        <v>137.94</v>
      </c>
    </row>
    <row r="54" spans="1:16" x14ac:dyDescent="0.3">
      <c r="A54" s="24">
        <v>0</v>
      </c>
      <c r="B54" s="24" t="s">
        <v>28</v>
      </c>
      <c r="C54" s="27">
        <v>60</v>
      </c>
      <c r="D54" s="27">
        <v>5.58</v>
      </c>
      <c r="E54" s="24">
        <f>0.079*C54</f>
        <v>4.74</v>
      </c>
      <c r="F54" s="24">
        <f>0.01*C54</f>
        <v>0.6</v>
      </c>
      <c r="G54" s="24">
        <f>0.483*C54</f>
        <v>28.98</v>
      </c>
      <c r="H54" s="39">
        <v>0</v>
      </c>
      <c r="I54" s="24">
        <f>0.23*C54</f>
        <v>13.8</v>
      </c>
      <c r="J54" s="24">
        <f>0.33*C54</f>
        <v>19.8</v>
      </c>
      <c r="K54" s="24">
        <f>0.87*C54</f>
        <v>52.2</v>
      </c>
      <c r="L54" s="24">
        <f>0.011*C54</f>
        <v>0.65999999999999992</v>
      </c>
      <c r="M54" s="24">
        <f>0.001*C54</f>
        <v>0.06</v>
      </c>
      <c r="N54" s="39">
        <v>0</v>
      </c>
      <c r="O54" s="39">
        <v>0</v>
      </c>
      <c r="P54" s="24">
        <f>2.338*C54</f>
        <v>140.28</v>
      </c>
    </row>
    <row r="55" spans="1:16" s="23" customFormat="1" x14ac:dyDescent="0.3">
      <c r="A55" s="36"/>
      <c r="B55" s="23" t="s">
        <v>23</v>
      </c>
      <c r="C55" s="23">
        <f t="shared" ref="C55:P55" si="4">SUM(C50:C54)</f>
        <v>760</v>
      </c>
      <c r="D55" s="23">
        <f t="shared" si="4"/>
        <v>101.42</v>
      </c>
      <c r="E55" s="23">
        <f t="shared" si="4"/>
        <v>27.409999999999997</v>
      </c>
      <c r="F55" s="23">
        <f t="shared" si="4"/>
        <v>21.380000000000003</v>
      </c>
      <c r="G55" s="23">
        <f t="shared" si="4"/>
        <v>156.55000000000001</v>
      </c>
      <c r="H55" s="23">
        <f t="shared" si="4"/>
        <v>788.5</v>
      </c>
      <c r="I55" s="23">
        <f t="shared" si="4"/>
        <v>408.94000000000005</v>
      </c>
      <c r="J55" s="23">
        <f t="shared" si="4"/>
        <v>144.58000000000001</v>
      </c>
      <c r="K55" s="23">
        <f t="shared" si="4"/>
        <v>417.1</v>
      </c>
      <c r="L55" s="23">
        <f t="shared" si="4"/>
        <v>5.48</v>
      </c>
      <c r="M55" s="23">
        <f t="shared" si="4"/>
        <v>0.312</v>
      </c>
      <c r="N55" s="23">
        <f t="shared" si="4"/>
        <v>0.25</v>
      </c>
      <c r="O55" s="23">
        <f t="shared" si="4"/>
        <v>20.3</v>
      </c>
      <c r="P55" s="23">
        <f t="shared" si="4"/>
        <v>931.5</v>
      </c>
    </row>
    <row r="56" spans="1:16" s="23" customFormat="1" x14ac:dyDescent="0.3">
      <c r="A56" s="35"/>
      <c r="B56" s="23" t="s">
        <v>61</v>
      </c>
    </row>
    <row r="57" spans="1:16" x14ac:dyDescent="0.3">
      <c r="A57" s="27">
        <v>268</v>
      </c>
      <c r="B57" s="24" t="s">
        <v>43</v>
      </c>
      <c r="C57" s="27">
        <v>105</v>
      </c>
      <c r="D57" s="27">
        <v>55.05</v>
      </c>
      <c r="E57" s="24">
        <v>16.38</v>
      </c>
      <c r="F57" s="24">
        <v>20.58</v>
      </c>
      <c r="G57" s="24">
        <v>14.125</v>
      </c>
      <c r="H57" s="24">
        <v>195.42</v>
      </c>
      <c r="I57" s="24">
        <v>41.94</v>
      </c>
      <c r="J57" s="24">
        <v>55.78</v>
      </c>
      <c r="K57" s="24">
        <v>187.3</v>
      </c>
      <c r="L57" s="24">
        <v>2.79</v>
      </c>
      <c r="M57" s="24">
        <v>0.08</v>
      </c>
      <c r="N57" s="24">
        <v>0.14499999999999999</v>
      </c>
      <c r="O57" s="24">
        <v>0.34</v>
      </c>
      <c r="P57" s="24">
        <v>311</v>
      </c>
    </row>
    <row r="58" spans="1:16" x14ac:dyDescent="0.3">
      <c r="A58" s="24">
        <v>199</v>
      </c>
      <c r="B58" s="24" t="s">
        <v>79</v>
      </c>
      <c r="C58" s="27">
        <v>200</v>
      </c>
      <c r="D58" s="27">
        <v>12.7</v>
      </c>
      <c r="E58" s="24">
        <v>17.690000000000001</v>
      </c>
      <c r="F58" s="24">
        <v>5.47</v>
      </c>
      <c r="G58" s="24">
        <v>45.47</v>
      </c>
      <c r="H58" s="24">
        <v>778.3</v>
      </c>
      <c r="I58" s="24">
        <v>122</v>
      </c>
      <c r="J58" s="24">
        <v>80.2</v>
      </c>
      <c r="K58" s="24">
        <v>275.60000000000002</v>
      </c>
      <c r="L58" s="24">
        <v>6.09</v>
      </c>
      <c r="M58" s="24">
        <v>0.64</v>
      </c>
      <c r="N58" s="24">
        <v>0.13200000000000001</v>
      </c>
      <c r="O58" s="41">
        <v>0</v>
      </c>
      <c r="P58" s="24">
        <v>300.14999999999998</v>
      </c>
    </row>
    <row r="59" spans="1:16" x14ac:dyDescent="0.3">
      <c r="A59" s="24"/>
      <c r="B59" s="24" t="s">
        <v>77</v>
      </c>
      <c r="C59" s="27">
        <v>50</v>
      </c>
      <c r="D59" s="27">
        <v>18.5</v>
      </c>
      <c r="E59" s="24">
        <v>1.75</v>
      </c>
      <c r="F59" s="24">
        <v>7.8</v>
      </c>
      <c r="G59" s="24">
        <v>36.1</v>
      </c>
      <c r="H59" s="24">
        <v>10.34</v>
      </c>
      <c r="I59" s="24">
        <v>17.5</v>
      </c>
      <c r="J59" s="24">
        <v>8.5</v>
      </c>
      <c r="K59" s="24">
        <v>3.44</v>
      </c>
      <c r="L59" s="24">
        <v>1.85</v>
      </c>
      <c r="M59" s="24">
        <v>1.2E-2</v>
      </c>
      <c r="N59" s="24">
        <v>5.6000000000000001E-2</v>
      </c>
      <c r="O59" s="24">
        <v>0</v>
      </c>
      <c r="P59" s="24">
        <v>212</v>
      </c>
    </row>
    <row r="60" spans="1:16" x14ac:dyDescent="0.3">
      <c r="A60" s="24"/>
      <c r="B60" s="24" t="s">
        <v>44</v>
      </c>
      <c r="C60" s="27">
        <v>200</v>
      </c>
      <c r="D60" s="27">
        <v>23.9</v>
      </c>
      <c r="E60" s="24">
        <v>7.0000000000000007E-2</v>
      </c>
      <c r="F60" s="24">
        <v>0.01</v>
      </c>
      <c r="G60" s="24">
        <v>15.31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4">
        <v>61.62</v>
      </c>
    </row>
    <row r="61" spans="1:16" x14ac:dyDescent="0.3">
      <c r="A61" s="24">
        <v>382</v>
      </c>
      <c r="B61" s="24" t="s">
        <v>38</v>
      </c>
      <c r="C61" s="27">
        <v>200</v>
      </c>
      <c r="D61" s="27">
        <v>17.91</v>
      </c>
      <c r="E61" s="24">
        <v>4.01</v>
      </c>
      <c r="F61" s="24">
        <v>3.54</v>
      </c>
      <c r="G61" s="24">
        <v>17.579999999999998</v>
      </c>
      <c r="H61" s="24">
        <v>216.34</v>
      </c>
      <c r="I61" s="24">
        <v>152.22</v>
      </c>
      <c r="J61" s="24">
        <v>21.34</v>
      </c>
      <c r="K61" s="24">
        <v>124.56</v>
      </c>
      <c r="L61" s="24">
        <v>0.48</v>
      </c>
      <c r="M61" s="24">
        <v>5.6000000000000001E-2</v>
      </c>
      <c r="N61" s="24">
        <v>0.19</v>
      </c>
      <c r="O61" s="24">
        <v>1.59</v>
      </c>
      <c r="P61" s="24">
        <v>118.6</v>
      </c>
    </row>
    <row r="62" spans="1:16" x14ac:dyDescent="0.3">
      <c r="A62" s="24">
        <v>0</v>
      </c>
      <c r="B62" s="24" t="s">
        <v>28</v>
      </c>
      <c r="C62" s="27">
        <v>60</v>
      </c>
      <c r="D62" s="27">
        <v>5.58</v>
      </c>
      <c r="E62" s="24">
        <f>0.079*C62</f>
        <v>4.74</v>
      </c>
      <c r="F62" s="24">
        <f>0.01*C62</f>
        <v>0.6</v>
      </c>
      <c r="G62" s="24">
        <f>0.483*C62</f>
        <v>28.98</v>
      </c>
      <c r="H62" s="39">
        <v>0</v>
      </c>
      <c r="I62" s="24">
        <f>0.23*C62</f>
        <v>13.8</v>
      </c>
      <c r="J62" s="24">
        <f>0.33*C62</f>
        <v>19.8</v>
      </c>
      <c r="K62" s="24">
        <f>0.87*C62</f>
        <v>52.2</v>
      </c>
      <c r="L62" s="24">
        <f>0.011*C62</f>
        <v>0.65999999999999992</v>
      </c>
      <c r="M62" s="24">
        <f>0.001*C62</f>
        <v>0.06</v>
      </c>
      <c r="N62" s="39">
        <v>0</v>
      </c>
      <c r="O62" s="39">
        <v>0</v>
      </c>
      <c r="P62" s="24">
        <f>2.338*C62</f>
        <v>140.28</v>
      </c>
    </row>
    <row r="63" spans="1:16" x14ac:dyDescent="0.3">
      <c r="A63" s="24">
        <v>0</v>
      </c>
      <c r="B63" s="24" t="s">
        <v>22</v>
      </c>
      <c r="C63" s="27">
        <v>60</v>
      </c>
      <c r="D63" s="27">
        <v>5.58</v>
      </c>
      <c r="E63" s="24">
        <f>0.056*C63</f>
        <v>3.36</v>
      </c>
      <c r="F63" s="24">
        <f>0.011*C63</f>
        <v>0.65999999999999992</v>
      </c>
      <c r="G63" s="24">
        <f>0.494*C63</f>
        <v>29.64</v>
      </c>
      <c r="H63" s="39">
        <v>0</v>
      </c>
      <c r="I63" s="24">
        <f>0.23*C63</f>
        <v>13.8</v>
      </c>
      <c r="J63" s="24">
        <f>0.25*C63</f>
        <v>15</v>
      </c>
      <c r="K63" s="24">
        <f>1.06*C63</f>
        <v>63.6</v>
      </c>
      <c r="L63" s="24">
        <f>0.031*C63</f>
        <v>1.8599999999999999</v>
      </c>
      <c r="M63" s="24">
        <f>0.0012*C63</f>
        <v>7.1999999999999995E-2</v>
      </c>
      <c r="N63" s="39">
        <v>0</v>
      </c>
      <c r="O63" s="39">
        <v>0</v>
      </c>
      <c r="P63" s="24">
        <f>2.299*C63</f>
        <v>137.94</v>
      </c>
    </row>
    <row r="64" spans="1:16" s="23" customFormat="1" x14ac:dyDescent="0.3">
      <c r="A64" s="35"/>
      <c r="B64" s="23" t="s">
        <v>23</v>
      </c>
      <c r="C64" s="23">
        <f t="shared" ref="C64:P64" si="5">SUM(C57:C63)</f>
        <v>875</v>
      </c>
      <c r="D64" s="23">
        <f t="shared" si="5"/>
        <v>139.22000000000003</v>
      </c>
      <c r="E64" s="23">
        <f t="shared" si="5"/>
        <v>48</v>
      </c>
      <c r="F64" s="23">
        <f t="shared" si="5"/>
        <v>38.659999999999989</v>
      </c>
      <c r="G64" s="23">
        <f t="shared" si="5"/>
        <v>187.20499999999998</v>
      </c>
      <c r="H64" s="23">
        <f t="shared" si="5"/>
        <v>1200.3999999999999</v>
      </c>
      <c r="I64" s="23">
        <f t="shared" si="5"/>
        <v>361.26</v>
      </c>
      <c r="J64" s="23">
        <f t="shared" si="5"/>
        <v>200.62000000000003</v>
      </c>
      <c r="K64" s="23">
        <f t="shared" si="5"/>
        <v>706.70000000000016</v>
      </c>
      <c r="L64" s="23">
        <f t="shared" si="5"/>
        <v>13.729999999999999</v>
      </c>
      <c r="M64" s="23">
        <f t="shared" si="5"/>
        <v>0.92</v>
      </c>
      <c r="N64" s="23">
        <f t="shared" si="5"/>
        <v>0.52300000000000002</v>
      </c>
      <c r="O64" s="23">
        <f t="shared" si="5"/>
        <v>1.9300000000000002</v>
      </c>
      <c r="P64" s="23">
        <f t="shared" si="5"/>
        <v>1281.5900000000001</v>
      </c>
    </row>
    <row r="65" spans="1:16" x14ac:dyDescent="0.3">
      <c r="A65" s="35"/>
      <c r="B65" s="23" t="s">
        <v>62</v>
      </c>
    </row>
    <row r="66" spans="1:16" x14ac:dyDescent="0.3">
      <c r="A66" s="24">
        <v>260</v>
      </c>
      <c r="B66" s="24" t="s">
        <v>47</v>
      </c>
      <c r="C66" s="27">
        <v>100</v>
      </c>
      <c r="D66" s="27">
        <v>53.81</v>
      </c>
      <c r="E66" s="24">
        <v>20.37</v>
      </c>
      <c r="F66" s="24">
        <v>23.52</v>
      </c>
      <c r="G66" s="24">
        <v>4.05</v>
      </c>
      <c r="H66" s="24">
        <v>436.1</v>
      </c>
      <c r="I66" s="24">
        <v>30.53</v>
      </c>
      <c r="J66" s="24">
        <v>30.84</v>
      </c>
      <c r="K66" s="24">
        <v>215.81</v>
      </c>
      <c r="L66" s="24">
        <v>4.28</v>
      </c>
      <c r="M66" s="24">
        <v>4.2000000000000003E-2</v>
      </c>
      <c r="N66" s="24">
        <v>0.14000000000000001</v>
      </c>
      <c r="O66" s="24">
        <v>1.29</v>
      </c>
      <c r="P66" s="24">
        <v>309.39999999999998</v>
      </c>
    </row>
    <row r="67" spans="1:16" s="30" customFormat="1" x14ac:dyDescent="0.3">
      <c r="A67" s="24">
        <v>171</v>
      </c>
      <c r="B67" s="24" t="s">
        <v>46</v>
      </c>
      <c r="C67" s="27">
        <v>200</v>
      </c>
      <c r="D67" s="27">
        <v>12.9</v>
      </c>
      <c r="E67" s="24">
        <v>9.9499999999999993</v>
      </c>
      <c r="F67" s="24">
        <v>10.71</v>
      </c>
      <c r="G67" s="24">
        <v>44.85</v>
      </c>
      <c r="H67" s="24">
        <v>300.99</v>
      </c>
      <c r="I67" s="24">
        <v>29.69</v>
      </c>
      <c r="J67" s="24">
        <v>158.09</v>
      </c>
      <c r="K67" s="24">
        <v>236.65</v>
      </c>
      <c r="L67" s="24">
        <v>5.31</v>
      </c>
      <c r="M67" s="24">
        <v>0.23</v>
      </c>
      <c r="N67" s="24">
        <v>0.13500000000000001</v>
      </c>
      <c r="O67" s="39">
        <v>0</v>
      </c>
      <c r="P67" s="24">
        <v>315</v>
      </c>
    </row>
    <row r="68" spans="1:16" x14ac:dyDescent="0.3">
      <c r="A68" s="24"/>
      <c r="B68" s="24" t="s">
        <v>26</v>
      </c>
      <c r="C68" s="27">
        <v>50</v>
      </c>
      <c r="D68" s="27">
        <v>13.7</v>
      </c>
      <c r="E68" s="24">
        <v>0.35</v>
      </c>
      <c r="F68" s="24">
        <v>0.05</v>
      </c>
      <c r="G68" s="24">
        <v>0.95</v>
      </c>
      <c r="H68" s="24">
        <v>196</v>
      </c>
      <c r="I68" s="24">
        <v>17</v>
      </c>
      <c r="J68" s="24">
        <v>14</v>
      </c>
      <c r="K68" s="24">
        <v>30</v>
      </c>
      <c r="L68" s="24">
        <v>0.5</v>
      </c>
      <c r="M68" s="24">
        <v>0.03</v>
      </c>
      <c r="N68" s="24">
        <v>0.02</v>
      </c>
      <c r="O68" s="24">
        <v>7</v>
      </c>
      <c r="P68" s="24">
        <v>5.5</v>
      </c>
    </row>
    <row r="69" spans="1:16" x14ac:dyDescent="0.3">
      <c r="A69" s="24">
        <v>376</v>
      </c>
      <c r="B69" s="24" t="s">
        <v>27</v>
      </c>
      <c r="C69" s="27">
        <v>200</v>
      </c>
      <c r="D69" s="27">
        <v>1.92</v>
      </c>
      <c r="E69" s="24">
        <v>7.0000000000000007E-2</v>
      </c>
      <c r="F69" s="24">
        <v>0.02</v>
      </c>
      <c r="G69" s="24">
        <v>15</v>
      </c>
      <c r="H69" s="24">
        <v>8.6</v>
      </c>
      <c r="I69" s="24">
        <v>11.1</v>
      </c>
      <c r="J69" s="24">
        <v>1.4</v>
      </c>
      <c r="K69" s="24">
        <v>2.8</v>
      </c>
      <c r="L69" s="24">
        <v>0.28000000000000003</v>
      </c>
      <c r="M69" s="40">
        <v>0</v>
      </c>
      <c r="N69" s="40">
        <v>0</v>
      </c>
      <c r="O69" s="24">
        <v>0.03</v>
      </c>
      <c r="P69" s="24">
        <v>60</v>
      </c>
    </row>
    <row r="70" spans="1:16" x14ac:dyDescent="0.3">
      <c r="A70" s="24">
        <v>0</v>
      </c>
      <c r="B70" s="24" t="s">
        <v>22</v>
      </c>
      <c r="C70" s="27">
        <v>60</v>
      </c>
      <c r="D70" s="27">
        <v>5.58</v>
      </c>
      <c r="E70" s="24">
        <f>0.056*C70</f>
        <v>3.36</v>
      </c>
      <c r="F70" s="24">
        <f>0.011*C70</f>
        <v>0.65999999999999992</v>
      </c>
      <c r="G70" s="24">
        <f>0.494*C70</f>
        <v>29.64</v>
      </c>
      <c r="H70" s="39">
        <v>0</v>
      </c>
      <c r="I70" s="24">
        <f>0.23*C70</f>
        <v>13.8</v>
      </c>
      <c r="J70" s="24">
        <f>0.25*C70</f>
        <v>15</v>
      </c>
      <c r="K70" s="24">
        <f>1.06*C70</f>
        <v>63.6</v>
      </c>
      <c r="L70" s="24">
        <f>0.031*C70</f>
        <v>1.8599999999999999</v>
      </c>
      <c r="M70" s="24">
        <f>0.0012*C70</f>
        <v>7.1999999999999995E-2</v>
      </c>
      <c r="N70" s="39">
        <v>0</v>
      </c>
      <c r="O70" s="39">
        <v>0</v>
      </c>
      <c r="P70" s="24">
        <f>2.299*C70</f>
        <v>137.94</v>
      </c>
    </row>
    <row r="71" spans="1:16" x14ac:dyDescent="0.3">
      <c r="A71" s="24">
        <v>0</v>
      </c>
      <c r="B71" s="24" t="s">
        <v>28</v>
      </c>
      <c r="C71" s="27">
        <v>60</v>
      </c>
      <c r="D71" s="27">
        <v>5.58</v>
      </c>
      <c r="E71" s="24">
        <f>0.079*C71</f>
        <v>4.74</v>
      </c>
      <c r="F71" s="24">
        <f>0.01*C71</f>
        <v>0.6</v>
      </c>
      <c r="G71" s="24">
        <f>0.483*C71</f>
        <v>28.98</v>
      </c>
      <c r="H71" s="39">
        <v>0</v>
      </c>
      <c r="I71" s="24">
        <f>0.23*C71</f>
        <v>13.8</v>
      </c>
      <c r="J71" s="24">
        <f>0.33*C71</f>
        <v>19.8</v>
      </c>
      <c r="K71" s="24">
        <f>0.87*C71</f>
        <v>52.2</v>
      </c>
      <c r="L71" s="24">
        <f>0.011*C71</f>
        <v>0.65999999999999992</v>
      </c>
      <c r="M71" s="24">
        <f>0.001*C71</f>
        <v>0.06</v>
      </c>
      <c r="N71" s="39">
        <v>0</v>
      </c>
      <c r="O71" s="39">
        <v>0</v>
      </c>
      <c r="P71" s="24">
        <f>2.338*C71</f>
        <v>140.28</v>
      </c>
    </row>
    <row r="72" spans="1:16" s="23" customFormat="1" x14ac:dyDescent="0.3">
      <c r="A72" s="35"/>
      <c r="B72" s="23" t="s">
        <v>23</v>
      </c>
      <c r="C72" s="23">
        <f>C71+C70+C69+C68+C67+C66</f>
        <v>670</v>
      </c>
      <c r="D72" s="23">
        <f t="shared" ref="D72:P72" si="6">SUM(D66:D71)</f>
        <v>93.490000000000009</v>
      </c>
      <c r="E72" s="23">
        <f t="shared" si="6"/>
        <v>38.840000000000003</v>
      </c>
      <c r="F72" s="23">
        <f t="shared" si="6"/>
        <v>35.56</v>
      </c>
      <c r="G72" s="23">
        <f t="shared" si="6"/>
        <v>123.47</v>
      </c>
      <c r="H72" s="23">
        <f t="shared" si="6"/>
        <v>941.69</v>
      </c>
      <c r="I72" s="23">
        <f t="shared" si="6"/>
        <v>115.91999999999999</v>
      </c>
      <c r="J72" s="23">
        <f t="shared" si="6"/>
        <v>239.13000000000002</v>
      </c>
      <c r="K72" s="23">
        <f t="shared" si="6"/>
        <v>601.06000000000006</v>
      </c>
      <c r="L72" s="23">
        <f t="shared" si="6"/>
        <v>12.889999999999999</v>
      </c>
      <c r="M72" s="23">
        <f t="shared" si="6"/>
        <v>0.43400000000000005</v>
      </c>
      <c r="N72" s="23">
        <f t="shared" si="6"/>
        <v>0.29500000000000004</v>
      </c>
      <c r="O72" s="23">
        <f t="shared" si="6"/>
        <v>8.3199999999999985</v>
      </c>
      <c r="P72" s="23">
        <f t="shared" si="6"/>
        <v>968.11999999999989</v>
      </c>
    </row>
    <row r="73" spans="1:16" x14ac:dyDescent="0.3">
      <c r="A73" s="35"/>
      <c r="B73" s="23" t="s">
        <v>63</v>
      </c>
    </row>
    <row r="74" spans="1:16" x14ac:dyDescent="0.3">
      <c r="A74" s="27">
        <v>244</v>
      </c>
      <c r="B74" s="24" t="s">
        <v>65</v>
      </c>
      <c r="C74" s="27">
        <v>290</v>
      </c>
      <c r="D74" s="27">
        <v>77.099999999999994</v>
      </c>
      <c r="E74" s="24">
        <v>17.260000000000002</v>
      </c>
      <c r="F74" s="24">
        <v>20.32</v>
      </c>
      <c r="G74" s="24">
        <v>44.08</v>
      </c>
      <c r="H74" s="24">
        <v>327</v>
      </c>
      <c r="I74" s="24">
        <v>17.45</v>
      </c>
      <c r="J74" s="24">
        <v>51.38</v>
      </c>
      <c r="K74" s="24">
        <v>231.42</v>
      </c>
      <c r="L74" s="24">
        <v>2.67</v>
      </c>
      <c r="M74" s="24">
        <v>7.0000000000000007E-2</v>
      </c>
      <c r="N74" s="24">
        <v>0.16</v>
      </c>
      <c r="O74" s="24">
        <v>0.63</v>
      </c>
      <c r="P74" s="24">
        <v>443.93</v>
      </c>
    </row>
    <row r="75" spans="1:16" x14ac:dyDescent="0.3">
      <c r="A75" s="24"/>
      <c r="B75" s="24" t="s">
        <v>31</v>
      </c>
      <c r="C75" s="27">
        <v>50</v>
      </c>
      <c r="D75" s="27">
        <v>13.5</v>
      </c>
      <c r="E75" s="24">
        <v>0.3</v>
      </c>
      <c r="F75" s="24">
        <v>0.1</v>
      </c>
      <c r="G75" s="24">
        <v>2.1</v>
      </c>
      <c r="H75" s="24">
        <v>290</v>
      </c>
      <c r="I75" s="24">
        <v>14</v>
      </c>
      <c r="J75" s="24">
        <v>20</v>
      </c>
      <c r="K75" s="24">
        <v>26</v>
      </c>
      <c r="L75" s="24">
        <v>0.9</v>
      </c>
      <c r="M75" s="24">
        <v>0.06</v>
      </c>
      <c r="N75" s="24">
        <v>0.04</v>
      </c>
      <c r="O75" s="24">
        <v>25</v>
      </c>
      <c r="P75" s="24">
        <v>9.9499999999999993</v>
      </c>
    </row>
    <row r="76" spans="1:16" x14ac:dyDescent="0.3">
      <c r="A76" s="24">
        <v>376</v>
      </c>
      <c r="B76" s="24" t="s">
        <v>27</v>
      </c>
      <c r="C76" s="27">
        <v>200</v>
      </c>
      <c r="D76" s="27">
        <v>1.92</v>
      </c>
      <c r="E76" s="24">
        <v>7.0000000000000007E-2</v>
      </c>
      <c r="F76" s="24">
        <v>0.02</v>
      </c>
      <c r="G76" s="24">
        <v>15</v>
      </c>
      <c r="H76" s="24">
        <v>8.6</v>
      </c>
      <c r="I76" s="24">
        <v>11.1</v>
      </c>
      <c r="J76" s="24">
        <v>1.4</v>
      </c>
      <c r="K76" s="24">
        <v>2.8</v>
      </c>
      <c r="L76" s="24">
        <v>0.28000000000000003</v>
      </c>
      <c r="M76" s="40">
        <v>0</v>
      </c>
      <c r="N76" s="40">
        <v>0</v>
      </c>
      <c r="O76" s="24">
        <v>0.03</v>
      </c>
      <c r="P76" s="24">
        <v>60</v>
      </c>
    </row>
    <row r="77" spans="1:16" x14ac:dyDescent="0.3">
      <c r="A77" s="24">
        <v>0</v>
      </c>
      <c r="B77" s="24" t="s">
        <v>22</v>
      </c>
      <c r="C77" s="27">
        <v>60</v>
      </c>
      <c r="D77" s="27">
        <v>5.58</v>
      </c>
      <c r="E77" s="24">
        <f>0.056*C77</f>
        <v>3.36</v>
      </c>
      <c r="F77" s="24">
        <f>0.011*C77</f>
        <v>0.65999999999999992</v>
      </c>
      <c r="G77" s="24">
        <f>0.494*C77</f>
        <v>29.64</v>
      </c>
      <c r="H77" s="39">
        <v>0</v>
      </c>
      <c r="I77" s="24">
        <f>0.23*C77</f>
        <v>13.8</v>
      </c>
      <c r="J77" s="24">
        <f>0.25*C77</f>
        <v>15</v>
      </c>
      <c r="K77" s="24">
        <f>1.06*C77</f>
        <v>63.6</v>
      </c>
      <c r="L77" s="24">
        <f>0.031*C77</f>
        <v>1.8599999999999999</v>
      </c>
      <c r="M77" s="24">
        <f>0.0012*C77</f>
        <v>7.1999999999999995E-2</v>
      </c>
      <c r="N77" s="39">
        <v>0</v>
      </c>
      <c r="O77" s="39">
        <v>0</v>
      </c>
      <c r="P77" s="24">
        <f>2.299*C77</f>
        <v>137.94</v>
      </c>
    </row>
    <row r="78" spans="1:16" x14ac:dyDescent="0.3">
      <c r="A78" s="24">
        <v>0</v>
      </c>
      <c r="B78" s="24" t="s">
        <v>28</v>
      </c>
      <c r="C78" s="27">
        <v>60</v>
      </c>
      <c r="D78" s="27">
        <v>5.58</v>
      </c>
      <c r="E78" s="24">
        <f>0.079*C78</f>
        <v>4.74</v>
      </c>
      <c r="F78" s="24">
        <f>0.01*C78</f>
        <v>0.6</v>
      </c>
      <c r="G78" s="24">
        <f>0.483*C78</f>
        <v>28.98</v>
      </c>
      <c r="H78" s="39">
        <v>0</v>
      </c>
      <c r="I78" s="24">
        <f>0.23*C78</f>
        <v>13.8</v>
      </c>
      <c r="J78" s="24">
        <f>0.33*C78</f>
        <v>19.8</v>
      </c>
      <c r="K78" s="24">
        <f>0.87*C78</f>
        <v>52.2</v>
      </c>
      <c r="L78" s="24">
        <f>0.011*C78</f>
        <v>0.65999999999999992</v>
      </c>
      <c r="M78" s="24">
        <f>0.001*C78</f>
        <v>0.06</v>
      </c>
      <c r="N78" s="39">
        <v>0</v>
      </c>
      <c r="O78" s="39">
        <v>0</v>
      </c>
      <c r="P78" s="24">
        <f>2.338*C78</f>
        <v>140.28</v>
      </c>
    </row>
    <row r="79" spans="1:16" s="23" customFormat="1" x14ac:dyDescent="0.3">
      <c r="A79" s="35"/>
      <c r="B79" s="23" t="s">
        <v>23</v>
      </c>
      <c r="C79" s="23">
        <f t="shared" ref="C79:P79" si="7">SUM(C74:C78)</f>
        <v>660</v>
      </c>
      <c r="D79" s="23">
        <f t="shared" si="7"/>
        <v>103.67999999999999</v>
      </c>
      <c r="E79" s="23">
        <f t="shared" si="7"/>
        <v>25.730000000000004</v>
      </c>
      <c r="F79" s="23">
        <f t="shared" si="7"/>
        <v>21.700000000000003</v>
      </c>
      <c r="G79" s="23">
        <f t="shared" si="7"/>
        <v>119.8</v>
      </c>
      <c r="H79" s="23">
        <f t="shared" si="7"/>
        <v>625.6</v>
      </c>
      <c r="I79" s="23">
        <f t="shared" si="7"/>
        <v>70.149999999999991</v>
      </c>
      <c r="J79" s="23">
        <f t="shared" si="7"/>
        <v>107.58</v>
      </c>
      <c r="K79" s="23">
        <f t="shared" si="7"/>
        <v>376.02</v>
      </c>
      <c r="L79" s="23">
        <f t="shared" si="7"/>
        <v>6.3699999999999992</v>
      </c>
      <c r="M79" s="23">
        <f t="shared" si="7"/>
        <v>0.26200000000000001</v>
      </c>
      <c r="N79" s="23">
        <f t="shared" si="7"/>
        <v>0.2</v>
      </c>
      <c r="O79" s="23">
        <f t="shared" si="7"/>
        <v>25.66</v>
      </c>
      <c r="P79" s="23">
        <f t="shared" si="7"/>
        <v>792.09999999999991</v>
      </c>
    </row>
    <row r="80" spans="1:16" x14ac:dyDescent="0.3">
      <c r="A80" s="35"/>
      <c r="B80" s="23" t="s">
        <v>73</v>
      </c>
    </row>
    <row r="81" spans="1:16" x14ac:dyDescent="0.3">
      <c r="A81" s="24">
        <v>229</v>
      </c>
      <c r="B81" s="24" t="s">
        <v>72</v>
      </c>
      <c r="C81" s="27">
        <v>100</v>
      </c>
      <c r="D81" s="27">
        <v>49.72</v>
      </c>
      <c r="E81" s="24">
        <v>9.75</v>
      </c>
      <c r="F81" s="24">
        <v>4.95</v>
      </c>
      <c r="G81" s="24">
        <v>3.8</v>
      </c>
      <c r="H81" s="24">
        <v>325.20999999999998</v>
      </c>
      <c r="I81" s="24">
        <v>39.07</v>
      </c>
      <c r="J81" s="24">
        <v>48.53</v>
      </c>
      <c r="K81" s="24">
        <v>162.19</v>
      </c>
      <c r="L81" s="24">
        <v>0.85</v>
      </c>
      <c r="M81" s="24">
        <v>0.05</v>
      </c>
      <c r="N81" s="24">
        <v>0.05</v>
      </c>
      <c r="O81" s="24">
        <v>3.73</v>
      </c>
      <c r="P81" s="24">
        <v>105</v>
      </c>
    </row>
    <row r="82" spans="1:16" x14ac:dyDescent="0.3">
      <c r="A82" s="24">
        <v>128</v>
      </c>
      <c r="B82" s="24" t="s">
        <v>33</v>
      </c>
      <c r="C82" s="27">
        <v>200</v>
      </c>
      <c r="D82" s="27">
        <v>27.8</v>
      </c>
      <c r="E82" s="24">
        <v>3.77</v>
      </c>
      <c r="F82" s="24">
        <v>8.5</v>
      </c>
      <c r="G82" s="24">
        <v>21.98</v>
      </c>
      <c r="H82" s="24">
        <v>778.68</v>
      </c>
      <c r="I82" s="24">
        <v>50.13</v>
      </c>
      <c r="J82" s="24">
        <v>33.57</v>
      </c>
      <c r="K82" s="24">
        <v>105.5</v>
      </c>
      <c r="L82" s="24">
        <v>1.25</v>
      </c>
      <c r="M82" s="24">
        <v>0.17499999999999999</v>
      </c>
      <c r="N82" s="24">
        <v>0.14000000000000001</v>
      </c>
      <c r="O82" s="24">
        <v>21.81</v>
      </c>
      <c r="P82" s="24">
        <v>212.49</v>
      </c>
    </row>
    <row r="83" spans="1:16" x14ac:dyDescent="0.3">
      <c r="A83" s="28">
        <v>338</v>
      </c>
      <c r="B83" s="28" t="s">
        <v>21</v>
      </c>
      <c r="C83" s="29">
        <v>130</v>
      </c>
      <c r="D83" s="29">
        <v>36</v>
      </c>
      <c r="E83" s="28">
        <f>0.004*C83</f>
        <v>0.52</v>
      </c>
      <c r="F83" s="28">
        <f>0.004*C83</f>
        <v>0.52</v>
      </c>
      <c r="G83" s="28">
        <f>0.098*C83</f>
        <v>12.74</v>
      </c>
      <c r="H83" s="28">
        <f>2.78*C83</f>
        <v>361.4</v>
      </c>
      <c r="I83" s="28">
        <f>0.16*C83</f>
        <v>20.8</v>
      </c>
      <c r="J83" s="28">
        <f>0.09*C83</f>
        <v>11.7</v>
      </c>
      <c r="K83" s="28">
        <f>0.11*C83</f>
        <v>14.3</v>
      </c>
      <c r="L83" s="28">
        <f>0.022*C83</f>
        <v>2.86</v>
      </c>
      <c r="M83" s="28">
        <f>0.0003*C83</f>
        <v>3.9E-2</v>
      </c>
      <c r="N83" s="28">
        <f>0.0002*C83</f>
        <v>2.6000000000000002E-2</v>
      </c>
      <c r="O83" s="28">
        <f>0.1*C83</f>
        <v>13</v>
      </c>
      <c r="P83" s="28">
        <f>0.47*C83</f>
        <v>61.099999999999994</v>
      </c>
    </row>
    <row r="84" spans="1:16" s="30" customFormat="1" x14ac:dyDescent="0.3">
      <c r="A84" s="24">
        <v>377</v>
      </c>
      <c r="B84" s="24" t="s">
        <v>35</v>
      </c>
      <c r="C84" s="27">
        <v>200</v>
      </c>
      <c r="D84" s="27">
        <v>3.16</v>
      </c>
      <c r="E84" s="24">
        <v>0.13</v>
      </c>
      <c r="F84" s="24">
        <v>0.02</v>
      </c>
      <c r="G84" s="24">
        <v>15.2</v>
      </c>
      <c r="H84" s="24">
        <v>21.3</v>
      </c>
      <c r="I84" s="24">
        <v>14.2</v>
      </c>
      <c r="J84" s="24">
        <v>2.4</v>
      </c>
      <c r="K84" s="24">
        <v>4.4000000000000004</v>
      </c>
      <c r="L84" s="24">
        <v>0.36</v>
      </c>
      <c r="M84" s="40">
        <v>0</v>
      </c>
      <c r="N84" s="40">
        <v>0</v>
      </c>
      <c r="O84" s="24">
        <v>2.83</v>
      </c>
      <c r="P84" s="24">
        <v>62</v>
      </c>
    </row>
    <row r="85" spans="1:16" x14ac:dyDescent="0.3">
      <c r="A85" s="24">
        <v>0</v>
      </c>
      <c r="B85" s="24" t="s">
        <v>28</v>
      </c>
      <c r="C85" s="27">
        <v>60</v>
      </c>
      <c r="D85" s="27">
        <v>5.58</v>
      </c>
      <c r="E85" s="24">
        <f>0.079*C85</f>
        <v>4.74</v>
      </c>
      <c r="F85" s="24">
        <f>0.01*C85</f>
        <v>0.6</v>
      </c>
      <c r="G85" s="24">
        <f>0.483*C85</f>
        <v>28.98</v>
      </c>
      <c r="H85" s="39">
        <v>0</v>
      </c>
      <c r="I85" s="24">
        <f>0.23*C85</f>
        <v>13.8</v>
      </c>
      <c r="J85" s="24">
        <f>0.33*C85</f>
        <v>19.8</v>
      </c>
      <c r="K85" s="24">
        <f>0.87*C85</f>
        <v>52.2</v>
      </c>
      <c r="L85" s="24">
        <f>0.011*C85</f>
        <v>0.65999999999999992</v>
      </c>
      <c r="M85" s="24">
        <f>0.001*C85</f>
        <v>0.06</v>
      </c>
      <c r="N85" s="39">
        <v>0</v>
      </c>
      <c r="O85" s="39">
        <v>0</v>
      </c>
      <c r="P85" s="24">
        <f>2.338*C85</f>
        <v>140.28</v>
      </c>
    </row>
    <row r="86" spans="1:16" x14ac:dyDescent="0.3">
      <c r="A86" s="24">
        <v>0</v>
      </c>
      <c r="B86" s="24" t="s">
        <v>22</v>
      </c>
      <c r="C86" s="27">
        <v>60</v>
      </c>
      <c r="D86" s="27">
        <v>5.58</v>
      </c>
      <c r="E86" s="24">
        <f>0.056*C86</f>
        <v>3.36</v>
      </c>
      <c r="F86" s="24">
        <f>0.011*C86</f>
        <v>0.65999999999999992</v>
      </c>
      <c r="G86" s="24">
        <f>0.494*C86</f>
        <v>29.64</v>
      </c>
      <c r="H86" s="39">
        <v>0</v>
      </c>
      <c r="I86" s="24">
        <f>0.23*C86</f>
        <v>13.8</v>
      </c>
      <c r="J86" s="24">
        <f>0.25*C86</f>
        <v>15</v>
      </c>
      <c r="K86" s="24">
        <f>1.06*C86</f>
        <v>63.6</v>
      </c>
      <c r="L86" s="24">
        <f>0.031*C86</f>
        <v>1.8599999999999999</v>
      </c>
      <c r="M86" s="24">
        <f>0.0012*C86</f>
        <v>7.1999999999999995E-2</v>
      </c>
      <c r="N86" s="39">
        <v>0</v>
      </c>
      <c r="O86" s="39">
        <v>0</v>
      </c>
      <c r="P86" s="24">
        <f>2.299*C86</f>
        <v>137.94</v>
      </c>
    </row>
    <row r="87" spans="1:16" s="23" customFormat="1" x14ac:dyDescent="0.3">
      <c r="A87" s="35"/>
      <c r="B87" s="23" t="s">
        <v>23</v>
      </c>
      <c r="C87" s="23">
        <f t="shared" ref="C87:P87" si="8">SUM(C81:C86)</f>
        <v>750</v>
      </c>
      <c r="D87" s="23">
        <f t="shared" si="8"/>
        <v>127.83999999999999</v>
      </c>
      <c r="E87" s="23">
        <f t="shared" si="8"/>
        <v>22.27</v>
      </c>
      <c r="F87" s="23">
        <f t="shared" si="8"/>
        <v>15.249999999999998</v>
      </c>
      <c r="G87" s="23">
        <f t="shared" si="8"/>
        <v>112.34</v>
      </c>
      <c r="H87" s="23">
        <f t="shared" si="8"/>
        <v>1486.59</v>
      </c>
      <c r="I87" s="23">
        <f t="shared" si="8"/>
        <v>151.80000000000001</v>
      </c>
      <c r="J87" s="23">
        <f t="shared" si="8"/>
        <v>131</v>
      </c>
      <c r="K87" s="23">
        <f t="shared" si="8"/>
        <v>402.19</v>
      </c>
      <c r="L87" s="23">
        <f t="shared" si="8"/>
        <v>7.84</v>
      </c>
      <c r="M87" s="23">
        <f t="shared" si="8"/>
        <v>0.39599999999999996</v>
      </c>
      <c r="N87" s="23">
        <f t="shared" si="8"/>
        <v>0.216</v>
      </c>
      <c r="O87" s="23">
        <f t="shared" si="8"/>
        <v>41.37</v>
      </c>
      <c r="P87" s="23">
        <f t="shared" si="8"/>
        <v>718.81</v>
      </c>
    </row>
    <row r="88" spans="1:16" s="23" customFormat="1" x14ac:dyDescent="0.3">
      <c r="A88" s="35"/>
      <c r="B88" s="23" t="s">
        <v>64</v>
      </c>
    </row>
    <row r="89" spans="1:16" x14ac:dyDescent="0.3">
      <c r="A89" s="27">
        <v>282</v>
      </c>
      <c r="B89" s="24" t="s">
        <v>82</v>
      </c>
      <c r="C89" s="27">
        <v>110</v>
      </c>
      <c r="D89" s="27">
        <v>46.25</v>
      </c>
      <c r="E89" s="24">
        <v>14.88</v>
      </c>
      <c r="F89" s="24">
        <v>12.25</v>
      </c>
      <c r="G89" s="24">
        <v>6.01</v>
      </c>
      <c r="H89" s="24">
        <v>240.64</v>
      </c>
      <c r="I89" s="24">
        <v>17.29</v>
      </c>
      <c r="J89" s="24">
        <v>14.74</v>
      </c>
      <c r="K89" s="24">
        <v>216.01</v>
      </c>
      <c r="L89" s="24">
        <v>11.2</v>
      </c>
      <c r="M89" s="24">
        <v>0.20799999999999999</v>
      </c>
      <c r="N89" s="24">
        <v>1.5660000000000001</v>
      </c>
      <c r="O89" s="39">
        <v>76.2</v>
      </c>
      <c r="P89" s="24">
        <v>209.6</v>
      </c>
    </row>
    <row r="90" spans="1:16" x14ac:dyDescent="0.3">
      <c r="A90" s="24">
        <v>203</v>
      </c>
      <c r="B90" s="24" t="s">
        <v>25</v>
      </c>
      <c r="C90" s="27">
        <v>200</v>
      </c>
      <c r="D90" s="27">
        <v>9.81</v>
      </c>
      <c r="E90" s="24">
        <v>7.4</v>
      </c>
      <c r="F90" s="24">
        <v>4.5</v>
      </c>
      <c r="G90" s="24">
        <v>41.56</v>
      </c>
      <c r="H90" s="24">
        <v>49.53</v>
      </c>
      <c r="I90" s="24">
        <v>15.75</v>
      </c>
      <c r="J90" s="24">
        <v>11.2</v>
      </c>
      <c r="K90" s="24">
        <v>49.8</v>
      </c>
      <c r="L90" s="24">
        <v>1.1200000000000001</v>
      </c>
      <c r="M90" s="24">
        <v>0.74</v>
      </c>
      <c r="N90" s="24">
        <v>2.5000000000000001E-2</v>
      </c>
      <c r="O90" s="39">
        <v>0</v>
      </c>
      <c r="P90" s="24">
        <v>236.19</v>
      </c>
    </row>
    <row r="91" spans="1:16" x14ac:dyDescent="0.3">
      <c r="A91" s="24">
        <v>376</v>
      </c>
      <c r="B91" s="24" t="s">
        <v>27</v>
      </c>
      <c r="C91" s="27">
        <v>200</v>
      </c>
      <c r="D91" s="27">
        <v>1.92</v>
      </c>
      <c r="E91" s="24">
        <v>7.0000000000000007E-2</v>
      </c>
      <c r="F91" s="24">
        <v>0.02</v>
      </c>
      <c r="G91" s="24">
        <v>15</v>
      </c>
      <c r="H91" s="24">
        <v>8.6</v>
      </c>
      <c r="I91" s="24">
        <v>11.1</v>
      </c>
      <c r="J91" s="24">
        <v>1.4</v>
      </c>
      <c r="K91" s="24">
        <v>2.8</v>
      </c>
      <c r="L91" s="24">
        <v>0.28000000000000003</v>
      </c>
      <c r="M91" s="40">
        <v>0</v>
      </c>
      <c r="N91" s="40">
        <v>0</v>
      </c>
      <c r="O91" s="24">
        <v>0.03</v>
      </c>
      <c r="P91" s="24">
        <v>60</v>
      </c>
    </row>
    <row r="92" spans="1:16" x14ac:dyDescent="0.3">
      <c r="A92" s="24"/>
      <c r="B92" s="24" t="s">
        <v>59</v>
      </c>
      <c r="C92" s="27">
        <v>100</v>
      </c>
      <c r="D92" s="27">
        <v>30</v>
      </c>
      <c r="E92" s="24">
        <f>0.0094*C92</f>
        <v>0.94000000000000006</v>
      </c>
      <c r="F92" s="24">
        <f>0.0012*C92</f>
        <v>0.12</v>
      </c>
      <c r="G92" s="24">
        <f>0.0935*C92</f>
        <v>9.35</v>
      </c>
      <c r="H92" s="24">
        <f>1.81*C92</f>
        <v>181</v>
      </c>
      <c r="I92" s="24">
        <f>0.4*100</f>
        <v>40</v>
      </c>
      <c r="J92" s="24">
        <f>0.1*100</f>
        <v>10</v>
      </c>
      <c r="K92" s="24">
        <f>0.14*100</f>
        <v>14.000000000000002</v>
      </c>
      <c r="L92" s="24">
        <f>0.001*C92</f>
        <v>0.1</v>
      </c>
      <c r="M92" s="24">
        <f>0.00087*C92</f>
        <v>8.6999999999999994E-2</v>
      </c>
      <c r="N92" s="24">
        <f>0.0004*C92</f>
        <v>0.04</v>
      </c>
      <c r="O92" s="24">
        <f>0.532*C92</f>
        <v>53.2</v>
      </c>
      <c r="P92" s="24">
        <f>0.47*C92</f>
        <v>47</v>
      </c>
    </row>
    <row r="93" spans="1:16" x14ac:dyDescent="0.3">
      <c r="A93" s="24">
        <v>0</v>
      </c>
      <c r="B93" s="24" t="s">
        <v>22</v>
      </c>
      <c r="C93" s="27">
        <v>60</v>
      </c>
      <c r="D93" s="27">
        <v>5.58</v>
      </c>
      <c r="E93" s="24">
        <f>0.056*C93</f>
        <v>3.36</v>
      </c>
      <c r="F93" s="24">
        <f>0.011*C93</f>
        <v>0.65999999999999992</v>
      </c>
      <c r="G93" s="24">
        <f>0.494*C93</f>
        <v>29.64</v>
      </c>
      <c r="H93" s="39">
        <v>0</v>
      </c>
      <c r="I93" s="24">
        <f>0.23*C93</f>
        <v>13.8</v>
      </c>
      <c r="J93" s="24">
        <f>0.25*C93</f>
        <v>15</v>
      </c>
      <c r="K93" s="24">
        <f>1.06*C93</f>
        <v>63.6</v>
      </c>
      <c r="L93" s="24">
        <f>0.031*C93</f>
        <v>1.8599999999999999</v>
      </c>
      <c r="M93" s="24">
        <f>0.0012*C93</f>
        <v>7.1999999999999995E-2</v>
      </c>
      <c r="N93" s="39">
        <v>0</v>
      </c>
      <c r="O93" s="39">
        <v>0</v>
      </c>
      <c r="P93" s="24">
        <f>2.299*C93</f>
        <v>137.94</v>
      </c>
    </row>
    <row r="94" spans="1:16" x14ac:dyDescent="0.3">
      <c r="A94" s="24">
        <v>0</v>
      </c>
      <c r="B94" s="24" t="s">
        <v>28</v>
      </c>
      <c r="C94" s="27">
        <v>60</v>
      </c>
      <c r="D94" s="27">
        <v>5.58</v>
      </c>
      <c r="E94" s="24">
        <f>0.079*C94</f>
        <v>4.74</v>
      </c>
      <c r="F94" s="24">
        <f>0.01*C94</f>
        <v>0.6</v>
      </c>
      <c r="G94" s="24">
        <f>0.483*C94</f>
        <v>28.98</v>
      </c>
      <c r="H94" s="39">
        <v>0</v>
      </c>
      <c r="I94" s="24">
        <f>0.23*C94</f>
        <v>13.8</v>
      </c>
      <c r="J94" s="24">
        <f>0.33*C94</f>
        <v>19.8</v>
      </c>
      <c r="K94" s="24">
        <f>0.87*C94</f>
        <v>52.2</v>
      </c>
      <c r="L94" s="24">
        <f>0.011*C94</f>
        <v>0.65999999999999992</v>
      </c>
      <c r="M94" s="24">
        <f>0.001*C94</f>
        <v>0.06</v>
      </c>
      <c r="N94" s="24">
        <v>0</v>
      </c>
      <c r="O94" s="24">
        <v>0</v>
      </c>
      <c r="P94" s="24">
        <f>2.338*C94</f>
        <v>140.28</v>
      </c>
    </row>
    <row r="95" spans="1:16" s="23" customFormat="1" x14ac:dyDescent="0.3">
      <c r="A95" s="35"/>
      <c r="B95" s="23" t="s">
        <v>23</v>
      </c>
      <c r="C95" s="23">
        <f t="shared" ref="C95:P95" si="9">SUM(C89:C94)</f>
        <v>730</v>
      </c>
      <c r="D95" s="23">
        <f t="shared" si="9"/>
        <v>99.14</v>
      </c>
      <c r="E95" s="23">
        <f t="shared" si="9"/>
        <v>31.39</v>
      </c>
      <c r="F95" s="23">
        <f t="shared" si="9"/>
        <v>18.150000000000002</v>
      </c>
      <c r="G95" s="23">
        <f t="shared" si="9"/>
        <v>130.54</v>
      </c>
      <c r="H95" s="23">
        <f t="shared" si="9"/>
        <v>479.77</v>
      </c>
      <c r="I95" s="23">
        <f t="shared" si="9"/>
        <v>111.74</v>
      </c>
      <c r="J95" s="23">
        <f t="shared" si="9"/>
        <v>72.14</v>
      </c>
      <c r="K95" s="23">
        <f t="shared" si="9"/>
        <v>398.41</v>
      </c>
      <c r="L95" s="23">
        <f t="shared" si="9"/>
        <v>15.219999999999999</v>
      </c>
      <c r="M95" s="23">
        <f t="shared" si="9"/>
        <v>1.167</v>
      </c>
      <c r="N95" s="23">
        <f t="shared" si="9"/>
        <v>1.631</v>
      </c>
      <c r="O95" s="23">
        <f t="shared" si="9"/>
        <v>129.43</v>
      </c>
      <c r="P95" s="23">
        <f t="shared" si="9"/>
        <v>831.01</v>
      </c>
    </row>
    <row r="96" spans="1:16" s="23" customFormat="1" x14ac:dyDescent="0.3">
      <c r="A96" s="35"/>
    </row>
    <row r="97" spans="1:16" s="23" customFormat="1" x14ac:dyDescent="0.3">
      <c r="A97" s="37"/>
      <c r="B97" s="23" t="s">
        <v>48</v>
      </c>
      <c r="C97" s="23">
        <f t="shared" ref="C97:P97" si="10">(C19+C55+C87+C72+C79+C64+C47+C38+C95+C28)/10</f>
        <v>717.5</v>
      </c>
      <c r="D97" s="43">
        <f t="shared" si="10"/>
        <v>110.005</v>
      </c>
      <c r="E97" s="23">
        <f t="shared" si="10"/>
        <v>30.884000000000004</v>
      </c>
      <c r="F97" s="23">
        <f t="shared" si="10"/>
        <v>24.583000000000002</v>
      </c>
      <c r="G97" s="23">
        <f t="shared" si="10"/>
        <v>128.50349999999997</v>
      </c>
      <c r="H97" s="23">
        <f t="shared" si="10"/>
        <v>896.88600000000008</v>
      </c>
      <c r="I97" s="23">
        <f t="shared" si="10"/>
        <v>189.48099999999999</v>
      </c>
      <c r="J97" s="23">
        <f t="shared" si="10"/>
        <v>147.13600000000002</v>
      </c>
      <c r="K97" s="23">
        <f t="shared" si="10"/>
        <v>486.75500000000011</v>
      </c>
      <c r="L97" s="23">
        <f t="shared" si="10"/>
        <v>9.1099999999999977</v>
      </c>
      <c r="M97" s="23">
        <f t="shared" si="10"/>
        <v>0.49099999999999999</v>
      </c>
      <c r="N97" s="23">
        <f t="shared" si="10"/>
        <v>0.42000000000000004</v>
      </c>
      <c r="O97" s="23">
        <f t="shared" si="10"/>
        <v>29.1</v>
      </c>
      <c r="P97" s="23">
        <f t="shared" si="10"/>
        <v>881.38699999999994</v>
      </c>
    </row>
    <row r="99" spans="1:16" x14ac:dyDescent="0.3">
      <c r="B99" s="21" t="s">
        <v>67</v>
      </c>
    </row>
    <row r="100" spans="1:16" s="23" customFormat="1" x14ac:dyDescent="0.3"/>
    <row r="101" spans="1:16" x14ac:dyDescent="0.3">
      <c r="B101" s="21" t="s">
        <v>49</v>
      </c>
    </row>
    <row r="102" spans="1:16" x14ac:dyDescent="0.3">
      <c r="B102" s="21" t="s">
        <v>50</v>
      </c>
    </row>
    <row r="103" spans="1:16" x14ac:dyDescent="0.3">
      <c r="B103" s="21" t="s">
        <v>51</v>
      </c>
    </row>
    <row r="104" spans="1:16" x14ac:dyDescent="0.3">
      <c r="B104" s="21" t="s">
        <v>52</v>
      </c>
    </row>
    <row r="105" spans="1:16" x14ac:dyDescent="0.3">
      <c r="B105" s="21" t="s">
        <v>53</v>
      </c>
    </row>
    <row r="106" spans="1:16" x14ac:dyDescent="0.3">
      <c r="B106" s="21" t="s">
        <v>54</v>
      </c>
    </row>
    <row r="107" spans="1:16" x14ac:dyDescent="0.3">
      <c r="B107" s="21" t="s">
        <v>55</v>
      </c>
    </row>
  </sheetData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topLeftCell="A37" workbookViewId="0">
      <selection activeCell="D60" sqref="D60"/>
    </sheetView>
  </sheetViews>
  <sheetFormatPr defaultRowHeight="18.75" x14ac:dyDescent="0.3"/>
  <cols>
    <col min="1" max="1" width="13.42578125" style="21" customWidth="1"/>
    <col min="2" max="2" width="48.85546875" style="21" customWidth="1"/>
    <col min="3" max="3" width="10.7109375" style="21" customWidth="1"/>
    <col min="4" max="4" width="10.28515625" style="21" customWidth="1"/>
    <col min="5" max="5" width="10.42578125" style="21" customWidth="1"/>
    <col min="6" max="6" width="9.140625" style="21"/>
    <col min="7" max="7" width="10" style="21" customWidth="1"/>
    <col min="8" max="8" width="11.7109375" style="21" customWidth="1"/>
    <col min="9" max="11" width="9.140625" style="21"/>
    <col min="12" max="12" width="9.5703125" style="21" customWidth="1"/>
    <col min="13" max="15" width="9.140625" style="21"/>
    <col min="16" max="16" width="13.140625" style="21" customWidth="1"/>
    <col min="17" max="16384" width="9.140625" style="21"/>
  </cols>
  <sheetData>
    <row r="1" spans="1:17" x14ac:dyDescent="0.3">
      <c r="P1" s="22" t="s">
        <v>0</v>
      </c>
      <c r="Q1" s="22"/>
    </row>
    <row r="2" spans="1:17" x14ac:dyDescent="0.3">
      <c r="P2" s="22" t="s">
        <v>87</v>
      </c>
      <c r="Q2" s="22"/>
    </row>
    <row r="3" spans="1:17" x14ac:dyDescent="0.3">
      <c r="P3" s="22" t="s">
        <v>88</v>
      </c>
      <c r="Q3" s="22"/>
    </row>
    <row r="4" spans="1:17" x14ac:dyDescent="0.3">
      <c r="P4" s="19" t="s">
        <v>85</v>
      </c>
      <c r="Q4" s="22"/>
    </row>
    <row r="7" spans="1:17" x14ac:dyDescent="0.3">
      <c r="C7" s="23" t="s">
        <v>1</v>
      </c>
    </row>
    <row r="8" spans="1:17" x14ac:dyDescent="0.3">
      <c r="C8" s="21" t="s">
        <v>84</v>
      </c>
    </row>
    <row r="9" spans="1:17" x14ac:dyDescent="0.3">
      <c r="C9" s="21" t="s">
        <v>78</v>
      </c>
    </row>
    <row r="10" spans="1:17" x14ac:dyDescent="0.3">
      <c r="A10" s="24" t="s">
        <v>2</v>
      </c>
      <c r="B10" s="25" t="s">
        <v>3</v>
      </c>
      <c r="C10" s="25" t="s">
        <v>4</v>
      </c>
      <c r="D10" s="25" t="s">
        <v>5</v>
      </c>
      <c r="E10" s="24" t="s">
        <v>6</v>
      </c>
      <c r="F10" s="24" t="s">
        <v>7</v>
      </c>
      <c r="G10" s="24" t="s">
        <v>8</v>
      </c>
      <c r="H10" s="26" t="s">
        <v>9</v>
      </c>
      <c r="I10" s="26" t="s">
        <v>10</v>
      </c>
      <c r="J10" s="26" t="s">
        <v>11</v>
      </c>
      <c r="K10" s="26" t="s">
        <v>12</v>
      </c>
      <c r="L10" s="26" t="s">
        <v>13</v>
      </c>
      <c r="M10" s="26" t="s">
        <v>14</v>
      </c>
      <c r="N10" s="26" t="s">
        <v>15</v>
      </c>
      <c r="O10" s="26" t="s">
        <v>16</v>
      </c>
      <c r="P10" s="24" t="s">
        <v>17</v>
      </c>
    </row>
    <row r="11" spans="1:17" x14ac:dyDescent="0.3">
      <c r="A11" s="23"/>
      <c r="B11" s="23" t="s">
        <v>18</v>
      </c>
    </row>
    <row r="12" spans="1:17" ht="21.75" customHeight="1" x14ac:dyDescent="0.3">
      <c r="A12" s="24">
        <v>173</v>
      </c>
      <c r="B12" s="24" t="s">
        <v>37</v>
      </c>
      <c r="C12" s="27">
        <v>210</v>
      </c>
      <c r="D12" s="27">
        <v>25.96</v>
      </c>
      <c r="E12" s="24">
        <v>8.31</v>
      </c>
      <c r="F12" s="24">
        <v>13.12</v>
      </c>
      <c r="G12" s="24">
        <v>37.630000000000003</v>
      </c>
      <c r="H12" s="24">
        <v>291.54000000000002</v>
      </c>
      <c r="I12" s="24">
        <v>149.62</v>
      </c>
      <c r="J12" s="24">
        <v>70.819999999999993</v>
      </c>
      <c r="K12" s="24">
        <v>234.98</v>
      </c>
      <c r="L12" s="24">
        <v>1.73</v>
      </c>
      <c r="M12" s="24">
        <v>0.18</v>
      </c>
      <c r="N12" s="24">
        <v>0.17</v>
      </c>
      <c r="O12" s="24">
        <v>0.96</v>
      </c>
      <c r="P12" s="24">
        <v>303</v>
      </c>
    </row>
    <row r="13" spans="1:17" x14ac:dyDescent="0.3">
      <c r="A13" s="24">
        <v>3</v>
      </c>
      <c r="B13" s="38" t="s">
        <v>74</v>
      </c>
      <c r="C13" s="27">
        <v>30</v>
      </c>
      <c r="D13" s="27">
        <v>18.97</v>
      </c>
      <c r="E13" s="24">
        <v>6.96</v>
      </c>
      <c r="F13" s="31">
        <v>8.85</v>
      </c>
      <c r="G13" s="39">
        <v>0</v>
      </c>
      <c r="H13" s="24">
        <v>26.4</v>
      </c>
      <c r="I13" s="24">
        <v>264</v>
      </c>
      <c r="J13" s="24">
        <v>10.5</v>
      </c>
      <c r="K13" s="24">
        <v>150</v>
      </c>
      <c r="L13" s="24">
        <v>0.3</v>
      </c>
      <c r="M13" s="24">
        <v>0.01</v>
      </c>
      <c r="N13" s="24">
        <v>0.09</v>
      </c>
      <c r="O13" s="24">
        <v>0.21</v>
      </c>
      <c r="P13" s="24">
        <v>108</v>
      </c>
    </row>
    <row r="14" spans="1:17" x14ac:dyDescent="0.3">
      <c r="A14" s="24">
        <v>379</v>
      </c>
      <c r="B14" s="24" t="s">
        <v>20</v>
      </c>
      <c r="C14" s="27">
        <v>200</v>
      </c>
      <c r="D14" s="27">
        <v>17.3</v>
      </c>
      <c r="E14" s="24">
        <v>3.17</v>
      </c>
      <c r="F14" s="24">
        <v>2.68</v>
      </c>
      <c r="G14" s="24">
        <v>15.95</v>
      </c>
      <c r="H14" s="24">
        <v>146.34</v>
      </c>
      <c r="I14" s="24">
        <v>125.78</v>
      </c>
      <c r="J14" s="24">
        <v>14</v>
      </c>
      <c r="K14" s="24">
        <v>90</v>
      </c>
      <c r="L14" s="24">
        <v>0.13400000000000001</v>
      </c>
      <c r="M14" s="24">
        <v>4.3999999999999997E-2</v>
      </c>
      <c r="N14" s="24">
        <v>0.156</v>
      </c>
      <c r="O14" s="24">
        <v>1.3</v>
      </c>
      <c r="P14" s="24">
        <v>100.6</v>
      </c>
    </row>
    <row r="15" spans="1:17" x14ac:dyDescent="0.3">
      <c r="A15" s="29"/>
      <c r="B15" s="28" t="s">
        <v>76</v>
      </c>
      <c r="C15" s="29">
        <v>200</v>
      </c>
      <c r="D15" s="29">
        <v>61.64</v>
      </c>
      <c r="E15" s="28">
        <v>5.8</v>
      </c>
      <c r="F15" s="28">
        <v>5</v>
      </c>
      <c r="G15" s="28">
        <v>9.6</v>
      </c>
      <c r="H15" s="28">
        <v>292</v>
      </c>
      <c r="I15" s="28">
        <v>240</v>
      </c>
      <c r="J15" s="28">
        <v>28</v>
      </c>
      <c r="K15" s="28">
        <v>180</v>
      </c>
      <c r="L15" s="28">
        <v>0.2</v>
      </c>
      <c r="M15" s="28">
        <v>0.04</v>
      </c>
      <c r="N15" s="28">
        <v>0.26</v>
      </c>
      <c r="O15" s="28">
        <v>1.2</v>
      </c>
      <c r="P15" s="28">
        <v>108</v>
      </c>
    </row>
    <row r="16" spans="1:17" s="30" customFormat="1" x14ac:dyDescent="0.3">
      <c r="A16" s="24">
        <v>0</v>
      </c>
      <c r="B16" s="24" t="s">
        <v>22</v>
      </c>
      <c r="C16" s="27">
        <v>30</v>
      </c>
      <c r="D16" s="27">
        <v>2.79</v>
      </c>
      <c r="E16" s="24">
        <f>0.056*C16</f>
        <v>1.68</v>
      </c>
      <c r="F16" s="24">
        <f>0.011*C16</f>
        <v>0.32999999999999996</v>
      </c>
      <c r="G16" s="24">
        <f>0.494*C16</f>
        <v>14.82</v>
      </c>
      <c r="H16" s="39">
        <v>0</v>
      </c>
      <c r="I16" s="24">
        <f>0.23*C16</f>
        <v>6.9</v>
      </c>
      <c r="J16" s="24">
        <f>0.25*C16</f>
        <v>7.5</v>
      </c>
      <c r="K16" s="24">
        <f>1.06*C16</f>
        <v>31.8</v>
      </c>
      <c r="L16" s="24">
        <f>0.031*C16</f>
        <v>0.92999999999999994</v>
      </c>
      <c r="M16" s="24">
        <f>0.0012*C16</f>
        <v>3.5999999999999997E-2</v>
      </c>
      <c r="N16" s="39">
        <v>0</v>
      </c>
      <c r="O16" s="39">
        <v>0</v>
      </c>
      <c r="P16" s="24">
        <f>2.299*C16</f>
        <v>68.97</v>
      </c>
    </row>
    <row r="17" spans="1:16" x14ac:dyDescent="0.3">
      <c r="A17" s="24">
        <v>0</v>
      </c>
      <c r="B17" s="24" t="s">
        <v>28</v>
      </c>
      <c r="C17" s="27">
        <v>30</v>
      </c>
      <c r="D17" s="27">
        <v>2.79</v>
      </c>
      <c r="E17" s="24">
        <f>0.079*C17</f>
        <v>2.37</v>
      </c>
      <c r="F17" s="24">
        <f>0.01*C17</f>
        <v>0.3</v>
      </c>
      <c r="G17" s="24">
        <f>0.483*C17</f>
        <v>14.49</v>
      </c>
      <c r="H17" s="39">
        <v>0</v>
      </c>
      <c r="I17" s="24">
        <f>0.23*C17</f>
        <v>6.9</v>
      </c>
      <c r="J17" s="24">
        <f>0.33*C17</f>
        <v>9.9</v>
      </c>
      <c r="K17" s="24">
        <f>0.87*C17</f>
        <v>26.1</v>
      </c>
      <c r="L17" s="24">
        <f>0.011*C17</f>
        <v>0.32999999999999996</v>
      </c>
      <c r="M17" s="24">
        <f>0.001*C17</f>
        <v>0.03</v>
      </c>
      <c r="N17" s="39">
        <v>0</v>
      </c>
      <c r="O17" s="39">
        <v>0</v>
      </c>
      <c r="P17" s="24">
        <f>2.338*C17</f>
        <v>70.14</v>
      </c>
    </row>
    <row r="18" spans="1:16" x14ac:dyDescent="0.3">
      <c r="A18" s="24"/>
      <c r="B18" s="24"/>
      <c r="C18" s="27"/>
      <c r="D18" s="27"/>
      <c r="E18" s="24"/>
      <c r="F18" s="24"/>
      <c r="G18" s="24"/>
      <c r="H18" s="39"/>
      <c r="I18" s="24"/>
      <c r="J18" s="24"/>
      <c r="K18" s="24"/>
      <c r="L18" s="24"/>
      <c r="M18" s="24"/>
      <c r="N18" s="39"/>
      <c r="O18" s="39"/>
      <c r="P18" s="24"/>
    </row>
    <row r="19" spans="1:16" s="23" customFormat="1" x14ac:dyDescent="0.3">
      <c r="A19" s="32"/>
      <c r="B19" s="25" t="s">
        <v>23</v>
      </c>
      <c r="C19" s="25">
        <f t="shared" ref="C19:P19" si="0">SUM(C12:C17)</f>
        <v>700</v>
      </c>
      <c r="D19" s="42">
        <f t="shared" si="0"/>
        <v>129.45000000000002</v>
      </c>
      <c r="E19" s="25">
        <f t="shared" si="0"/>
        <v>28.29</v>
      </c>
      <c r="F19" s="25">
        <f t="shared" si="0"/>
        <v>30.279999999999998</v>
      </c>
      <c r="G19" s="25">
        <f t="shared" si="0"/>
        <v>92.49</v>
      </c>
      <c r="H19" s="25">
        <f t="shared" si="0"/>
        <v>756.28</v>
      </c>
      <c r="I19" s="25">
        <f t="shared" si="0"/>
        <v>793.19999999999993</v>
      </c>
      <c r="J19" s="25">
        <f t="shared" si="0"/>
        <v>140.72</v>
      </c>
      <c r="K19" s="25">
        <f t="shared" si="0"/>
        <v>712.88</v>
      </c>
      <c r="L19" s="25">
        <f t="shared" si="0"/>
        <v>3.6239999999999997</v>
      </c>
      <c r="M19" s="25">
        <f t="shared" si="0"/>
        <v>0.33999999999999997</v>
      </c>
      <c r="N19" s="25">
        <f t="shared" si="0"/>
        <v>0.67600000000000005</v>
      </c>
      <c r="O19" s="25">
        <f t="shared" si="0"/>
        <v>3.67</v>
      </c>
      <c r="P19" s="25">
        <f t="shared" si="0"/>
        <v>758.71</v>
      </c>
    </row>
    <row r="20" spans="1:16" s="23" customFormat="1" x14ac:dyDescent="0.3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 s="23" customFormat="1" x14ac:dyDescent="0.3">
      <c r="A21" s="35"/>
      <c r="B21" s="23" t="s">
        <v>24</v>
      </c>
    </row>
    <row r="22" spans="1:16" x14ac:dyDescent="0.3">
      <c r="A22" s="24">
        <v>260</v>
      </c>
      <c r="B22" s="24" t="s">
        <v>47</v>
      </c>
      <c r="C22" s="27">
        <v>100</v>
      </c>
      <c r="D22" s="27">
        <v>53.81</v>
      </c>
      <c r="E22" s="24">
        <v>20.37</v>
      </c>
      <c r="F22" s="24">
        <v>23.52</v>
      </c>
      <c r="G22" s="24">
        <v>4.05</v>
      </c>
      <c r="H22" s="24">
        <v>436.1</v>
      </c>
      <c r="I22" s="24">
        <v>30.53</v>
      </c>
      <c r="J22" s="24">
        <v>30.84</v>
      </c>
      <c r="K22" s="24">
        <v>215.81</v>
      </c>
      <c r="L22" s="24">
        <v>4.28</v>
      </c>
      <c r="M22" s="24">
        <v>4.2000000000000003E-2</v>
      </c>
      <c r="N22" s="24">
        <v>0.14000000000000001</v>
      </c>
      <c r="O22" s="24">
        <v>1.29</v>
      </c>
      <c r="P22" s="24">
        <v>309.39999999999998</v>
      </c>
    </row>
    <row r="23" spans="1:16" x14ac:dyDescent="0.3">
      <c r="A23" s="24">
        <v>171</v>
      </c>
      <c r="B23" s="24" t="s">
        <v>46</v>
      </c>
      <c r="C23" s="27">
        <v>200</v>
      </c>
      <c r="D23" s="27">
        <v>12.9</v>
      </c>
      <c r="E23" s="24">
        <v>9.9499999999999993</v>
      </c>
      <c r="F23" s="24">
        <v>10.71</v>
      </c>
      <c r="G23" s="24">
        <v>44.85</v>
      </c>
      <c r="H23" s="24">
        <v>300.99</v>
      </c>
      <c r="I23" s="24">
        <v>29.69</v>
      </c>
      <c r="J23" s="24">
        <v>158.09</v>
      </c>
      <c r="K23" s="24">
        <v>236.65</v>
      </c>
      <c r="L23" s="24">
        <v>5.31</v>
      </c>
      <c r="M23" s="24">
        <v>0.23</v>
      </c>
      <c r="N23" s="24">
        <v>0.13500000000000001</v>
      </c>
      <c r="O23" s="39">
        <v>0</v>
      </c>
      <c r="P23" s="24">
        <v>315</v>
      </c>
    </row>
    <row r="24" spans="1:16" s="30" customFormat="1" x14ac:dyDescent="0.3">
      <c r="A24" s="24"/>
      <c r="B24" s="24" t="s">
        <v>26</v>
      </c>
      <c r="C24" s="27">
        <v>50</v>
      </c>
      <c r="D24" s="27">
        <v>13.7</v>
      </c>
      <c r="E24" s="24">
        <v>0.35</v>
      </c>
      <c r="F24" s="24">
        <v>0.05</v>
      </c>
      <c r="G24" s="24">
        <v>0.95</v>
      </c>
      <c r="H24" s="24">
        <v>196</v>
      </c>
      <c r="I24" s="24">
        <v>17</v>
      </c>
      <c r="J24" s="24">
        <v>14</v>
      </c>
      <c r="K24" s="24">
        <v>30</v>
      </c>
      <c r="L24" s="24">
        <v>0.5</v>
      </c>
      <c r="M24" s="24">
        <v>0.03</v>
      </c>
      <c r="N24" s="24">
        <v>0.02</v>
      </c>
      <c r="O24" s="24">
        <v>7</v>
      </c>
      <c r="P24" s="24">
        <v>5.5</v>
      </c>
    </row>
    <row r="25" spans="1:16" x14ac:dyDescent="0.3">
      <c r="A25" s="24">
        <v>376</v>
      </c>
      <c r="B25" s="24" t="s">
        <v>27</v>
      </c>
      <c r="C25" s="27">
        <v>200</v>
      </c>
      <c r="D25" s="27">
        <v>1.92</v>
      </c>
      <c r="E25" s="24">
        <v>7.0000000000000007E-2</v>
      </c>
      <c r="F25" s="24">
        <v>0.02</v>
      </c>
      <c r="G25" s="24">
        <v>15</v>
      </c>
      <c r="H25" s="24">
        <v>8.6</v>
      </c>
      <c r="I25" s="24">
        <v>11.1</v>
      </c>
      <c r="J25" s="24">
        <v>1.4</v>
      </c>
      <c r="K25" s="24">
        <v>2.8</v>
      </c>
      <c r="L25" s="24">
        <v>0.28000000000000003</v>
      </c>
      <c r="M25" s="40">
        <v>0</v>
      </c>
      <c r="N25" s="40">
        <v>0</v>
      </c>
      <c r="O25" s="24">
        <v>0.03</v>
      </c>
      <c r="P25" s="24">
        <v>60</v>
      </c>
    </row>
    <row r="26" spans="1:16" x14ac:dyDescent="0.3">
      <c r="A26" s="24">
        <v>0</v>
      </c>
      <c r="B26" s="24" t="s">
        <v>22</v>
      </c>
      <c r="C26" s="27">
        <v>30</v>
      </c>
      <c r="D26" s="27">
        <v>2.79</v>
      </c>
      <c r="E26" s="24">
        <f>0.056*C26</f>
        <v>1.68</v>
      </c>
      <c r="F26" s="24">
        <f>0.011*C26</f>
        <v>0.32999999999999996</v>
      </c>
      <c r="G26" s="24">
        <f>0.494*C26</f>
        <v>14.82</v>
      </c>
      <c r="H26" s="39">
        <v>0</v>
      </c>
      <c r="I26" s="24">
        <f>0.23*C26</f>
        <v>6.9</v>
      </c>
      <c r="J26" s="24">
        <f>0.25*C26</f>
        <v>7.5</v>
      </c>
      <c r="K26" s="24">
        <f>1.06*C26</f>
        <v>31.8</v>
      </c>
      <c r="L26" s="24">
        <f>0.031*C26</f>
        <v>0.92999999999999994</v>
      </c>
      <c r="M26" s="24">
        <f>0.0012*C26</f>
        <v>3.5999999999999997E-2</v>
      </c>
      <c r="N26" s="39">
        <v>0</v>
      </c>
      <c r="O26" s="39">
        <v>0</v>
      </c>
      <c r="P26" s="24">
        <f>2.299*C26</f>
        <v>68.97</v>
      </c>
    </row>
    <row r="27" spans="1:16" x14ac:dyDescent="0.3">
      <c r="A27" s="24">
        <v>0</v>
      </c>
      <c r="B27" s="24" t="s">
        <v>28</v>
      </c>
      <c r="C27" s="27">
        <v>30</v>
      </c>
      <c r="D27" s="27">
        <v>2.79</v>
      </c>
      <c r="E27" s="24">
        <f>0.079*C27</f>
        <v>2.37</v>
      </c>
      <c r="F27" s="24">
        <f>0.01*C27</f>
        <v>0.3</v>
      </c>
      <c r="G27" s="24">
        <f>0.483*C27</f>
        <v>14.49</v>
      </c>
      <c r="H27" s="39">
        <v>0</v>
      </c>
      <c r="I27" s="24">
        <f>0.23*C27</f>
        <v>6.9</v>
      </c>
      <c r="J27" s="24">
        <f>0.33*C27</f>
        <v>9.9</v>
      </c>
      <c r="K27" s="24">
        <f>0.87*C27</f>
        <v>26.1</v>
      </c>
      <c r="L27" s="24">
        <f>0.011*C27</f>
        <v>0.32999999999999996</v>
      </c>
      <c r="M27" s="24">
        <f>0.001*C27</f>
        <v>0.03</v>
      </c>
      <c r="N27" s="39">
        <v>0</v>
      </c>
      <c r="O27" s="39">
        <v>0</v>
      </c>
      <c r="P27" s="24">
        <f>2.338*C27</f>
        <v>70.14</v>
      </c>
    </row>
    <row r="28" spans="1:16" s="23" customFormat="1" x14ac:dyDescent="0.3">
      <c r="A28" s="35"/>
      <c r="B28" s="23" t="s">
        <v>23</v>
      </c>
      <c r="C28" s="23">
        <f t="shared" ref="C28:P28" si="1">SUM(C22:C27)</f>
        <v>610</v>
      </c>
      <c r="D28" s="23">
        <f t="shared" si="1"/>
        <v>87.910000000000025</v>
      </c>
      <c r="E28" s="23">
        <f t="shared" si="1"/>
        <v>34.79</v>
      </c>
      <c r="F28" s="23">
        <f t="shared" si="1"/>
        <v>34.93</v>
      </c>
      <c r="G28" s="23">
        <f t="shared" si="1"/>
        <v>94.159999999999982</v>
      </c>
      <c r="H28" s="23">
        <f t="shared" si="1"/>
        <v>941.69</v>
      </c>
      <c r="I28" s="23">
        <f t="shared" si="1"/>
        <v>102.12</v>
      </c>
      <c r="J28" s="23">
        <f t="shared" si="1"/>
        <v>221.73000000000002</v>
      </c>
      <c r="K28" s="23">
        <f t="shared" si="1"/>
        <v>543.16000000000008</v>
      </c>
      <c r="L28" s="23">
        <f t="shared" si="1"/>
        <v>11.629999999999999</v>
      </c>
      <c r="M28" s="23">
        <f t="shared" si="1"/>
        <v>0.36799999999999999</v>
      </c>
      <c r="N28" s="23">
        <f t="shared" si="1"/>
        <v>0.29500000000000004</v>
      </c>
      <c r="O28" s="23">
        <f t="shared" si="1"/>
        <v>8.3199999999999985</v>
      </c>
      <c r="P28" s="23">
        <f t="shared" si="1"/>
        <v>829.01</v>
      </c>
    </row>
    <row r="29" spans="1:16" s="23" customFormat="1" x14ac:dyDescent="0.3">
      <c r="A29" s="35"/>
    </row>
    <row r="30" spans="1:16" s="23" customFormat="1" x14ac:dyDescent="0.3">
      <c r="A30" s="35"/>
    </row>
    <row r="31" spans="1:16" s="23" customFormat="1" x14ac:dyDescent="0.3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s="23" customFormat="1" x14ac:dyDescent="0.3">
      <c r="A32" s="35"/>
      <c r="B32" s="23" t="s">
        <v>29</v>
      </c>
    </row>
    <row r="33" spans="1:16" x14ac:dyDescent="0.3">
      <c r="A33" s="27">
        <v>244</v>
      </c>
      <c r="B33" s="24" t="s">
        <v>65</v>
      </c>
      <c r="C33" s="27">
        <v>250</v>
      </c>
      <c r="D33" s="27">
        <v>65.81</v>
      </c>
      <c r="E33" s="24">
        <v>14.88</v>
      </c>
      <c r="F33" s="24">
        <v>17.52</v>
      </c>
      <c r="G33" s="24">
        <v>38</v>
      </c>
      <c r="H33" s="24">
        <v>282</v>
      </c>
      <c r="I33" s="24">
        <v>15.04</v>
      </c>
      <c r="J33" s="24">
        <v>44.29</v>
      </c>
      <c r="K33" s="24">
        <v>199.5</v>
      </c>
      <c r="L33" s="24">
        <v>2.2999999999999998</v>
      </c>
      <c r="M33" s="24">
        <v>0.06</v>
      </c>
      <c r="N33" s="24">
        <v>0.14000000000000001</v>
      </c>
      <c r="O33" s="24">
        <v>0.54</v>
      </c>
      <c r="P33" s="24">
        <v>382.7</v>
      </c>
    </row>
    <row r="34" spans="1:16" x14ac:dyDescent="0.3">
      <c r="A34" s="24"/>
      <c r="B34" s="24" t="s">
        <v>31</v>
      </c>
      <c r="C34" s="27">
        <v>50</v>
      </c>
      <c r="D34" s="27">
        <v>13.5</v>
      </c>
      <c r="E34" s="24">
        <v>0.3</v>
      </c>
      <c r="F34" s="24">
        <v>0.1</v>
      </c>
      <c r="G34" s="24">
        <v>2.1</v>
      </c>
      <c r="H34" s="24">
        <v>290</v>
      </c>
      <c r="I34" s="24">
        <v>14</v>
      </c>
      <c r="J34" s="24">
        <v>20</v>
      </c>
      <c r="K34" s="24">
        <v>26</v>
      </c>
      <c r="L34" s="24">
        <v>0.9</v>
      </c>
      <c r="M34" s="24">
        <v>0.06</v>
      </c>
      <c r="N34" s="24">
        <v>0.04</v>
      </c>
      <c r="O34" s="24">
        <v>25</v>
      </c>
      <c r="P34" s="24">
        <v>9.9499999999999993</v>
      </c>
    </row>
    <row r="35" spans="1:16" x14ac:dyDescent="0.3">
      <c r="A35" s="24">
        <v>376</v>
      </c>
      <c r="B35" s="24" t="s">
        <v>27</v>
      </c>
      <c r="C35" s="27">
        <v>200</v>
      </c>
      <c r="D35" s="27">
        <v>1.92</v>
      </c>
      <c r="E35" s="24">
        <v>7.0000000000000007E-2</v>
      </c>
      <c r="F35" s="24">
        <v>0.02</v>
      </c>
      <c r="G35" s="24">
        <v>15</v>
      </c>
      <c r="H35" s="24">
        <v>8.6</v>
      </c>
      <c r="I35" s="24">
        <v>11.1</v>
      </c>
      <c r="J35" s="24">
        <v>1.4</v>
      </c>
      <c r="K35" s="24">
        <v>2.8</v>
      </c>
      <c r="L35" s="24">
        <v>0.28000000000000003</v>
      </c>
      <c r="M35" s="40">
        <v>0</v>
      </c>
      <c r="N35" s="40">
        <v>0</v>
      </c>
      <c r="O35" s="24">
        <v>0.03</v>
      </c>
      <c r="P35" s="24">
        <v>60</v>
      </c>
    </row>
    <row r="36" spans="1:16" x14ac:dyDescent="0.3">
      <c r="A36" s="24">
        <v>0</v>
      </c>
      <c r="B36" s="24" t="s">
        <v>22</v>
      </c>
      <c r="C36" s="27">
        <v>30</v>
      </c>
      <c r="D36" s="27">
        <v>2.79</v>
      </c>
      <c r="E36" s="24">
        <f>0.056*C36</f>
        <v>1.68</v>
      </c>
      <c r="F36" s="24">
        <f>0.011*C36</f>
        <v>0.32999999999999996</v>
      </c>
      <c r="G36" s="24">
        <f>0.494*C36</f>
        <v>14.82</v>
      </c>
      <c r="H36" s="39">
        <v>0</v>
      </c>
      <c r="I36" s="24">
        <f>0.23*C36</f>
        <v>6.9</v>
      </c>
      <c r="J36" s="24">
        <f>0.25*C36</f>
        <v>7.5</v>
      </c>
      <c r="K36" s="24">
        <f>1.06*C36</f>
        <v>31.8</v>
      </c>
      <c r="L36" s="24">
        <f>0.031*C36</f>
        <v>0.92999999999999994</v>
      </c>
      <c r="M36" s="24">
        <f>0.0012*C36</f>
        <v>3.5999999999999997E-2</v>
      </c>
      <c r="N36" s="39">
        <v>0</v>
      </c>
      <c r="O36" s="39">
        <v>0</v>
      </c>
      <c r="P36" s="24">
        <f>2.299*C36</f>
        <v>68.97</v>
      </c>
    </row>
    <row r="37" spans="1:16" x14ac:dyDescent="0.3">
      <c r="A37" s="24">
        <v>0</v>
      </c>
      <c r="B37" s="24" t="s">
        <v>28</v>
      </c>
      <c r="C37" s="27">
        <v>30</v>
      </c>
      <c r="D37" s="27">
        <v>2.79</v>
      </c>
      <c r="E37" s="24">
        <f>0.079*C37</f>
        <v>2.37</v>
      </c>
      <c r="F37" s="24">
        <f>0.01*C37</f>
        <v>0.3</v>
      </c>
      <c r="G37" s="24">
        <f>0.483*C37</f>
        <v>14.49</v>
      </c>
      <c r="H37" s="39">
        <v>0</v>
      </c>
      <c r="I37" s="24">
        <f>0.23*C37</f>
        <v>6.9</v>
      </c>
      <c r="J37" s="24">
        <f>0.33*C37</f>
        <v>9.9</v>
      </c>
      <c r="K37" s="24">
        <f>0.87*C37</f>
        <v>26.1</v>
      </c>
      <c r="L37" s="24">
        <f>0.011*C37</f>
        <v>0.32999999999999996</v>
      </c>
      <c r="M37" s="24">
        <f>0.001*C37</f>
        <v>0.03</v>
      </c>
      <c r="N37" s="39">
        <v>0</v>
      </c>
      <c r="O37" s="39">
        <v>0</v>
      </c>
      <c r="P37" s="24">
        <f>2.338*C37</f>
        <v>70.14</v>
      </c>
    </row>
    <row r="38" spans="1:16" s="23" customFormat="1" x14ac:dyDescent="0.3">
      <c r="A38" s="35"/>
      <c r="B38" s="23" t="s">
        <v>23</v>
      </c>
      <c r="C38" s="23">
        <f t="shared" ref="C38:P38" si="2">SUM(C33:C37)</f>
        <v>560</v>
      </c>
      <c r="D38" s="23">
        <f t="shared" si="2"/>
        <v>86.810000000000016</v>
      </c>
      <c r="E38" s="23">
        <f t="shared" si="2"/>
        <v>19.300000000000004</v>
      </c>
      <c r="F38" s="23">
        <f t="shared" si="2"/>
        <v>18.27</v>
      </c>
      <c r="G38" s="23">
        <f t="shared" si="2"/>
        <v>84.41</v>
      </c>
      <c r="H38" s="23">
        <f t="shared" si="2"/>
        <v>580.6</v>
      </c>
      <c r="I38" s="23">
        <f t="shared" si="2"/>
        <v>53.94</v>
      </c>
      <c r="J38" s="23">
        <f t="shared" si="2"/>
        <v>83.09</v>
      </c>
      <c r="K38" s="23">
        <f t="shared" si="2"/>
        <v>286.20000000000005</v>
      </c>
      <c r="L38" s="23">
        <f t="shared" si="2"/>
        <v>4.7399999999999993</v>
      </c>
      <c r="M38" s="23">
        <f t="shared" si="2"/>
        <v>0.186</v>
      </c>
      <c r="N38" s="23">
        <f t="shared" si="2"/>
        <v>0.18000000000000002</v>
      </c>
      <c r="O38" s="23">
        <f t="shared" si="2"/>
        <v>25.57</v>
      </c>
      <c r="P38" s="23">
        <f t="shared" si="2"/>
        <v>591.76</v>
      </c>
    </row>
    <row r="39" spans="1:16" s="23" customFormat="1" x14ac:dyDescent="0.3">
      <c r="A39" s="35"/>
    </row>
    <row r="40" spans="1:16" s="23" customFormat="1" x14ac:dyDescent="0.3">
      <c r="A40" s="35"/>
      <c r="B40" s="23" t="s">
        <v>32</v>
      </c>
    </row>
    <row r="41" spans="1:16" x14ac:dyDescent="0.3">
      <c r="A41" s="24">
        <v>229</v>
      </c>
      <c r="B41" s="24" t="s">
        <v>72</v>
      </c>
      <c r="C41" s="27">
        <v>100</v>
      </c>
      <c r="D41" s="27">
        <v>49.72</v>
      </c>
      <c r="E41" s="24">
        <v>9.75</v>
      </c>
      <c r="F41" s="24">
        <v>4.95</v>
      </c>
      <c r="G41" s="24">
        <v>3.8</v>
      </c>
      <c r="H41" s="24">
        <v>325.20999999999998</v>
      </c>
      <c r="I41" s="24">
        <v>39.07</v>
      </c>
      <c r="J41" s="24">
        <v>48.53</v>
      </c>
      <c r="K41" s="24">
        <v>162.19</v>
      </c>
      <c r="L41" s="24">
        <v>0.85</v>
      </c>
      <c r="M41" s="24">
        <v>0.05</v>
      </c>
      <c r="N41" s="24">
        <v>0.05</v>
      </c>
      <c r="O41" s="24">
        <v>3.73</v>
      </c>
      <c r="P41" s="24">
        <v>105</v>
      </c>
    </row>
    <row r="42" spans="1:16" s="30" customFormat="1" x14ac:dyDescent="0.3">
      <c r="A42" s="24">
        <v>128</v>
      </c>
      <c r="B42" s="24" t="s">
        <v>33</v>
      </c>
      <c r="C42" s="27">
        <v>200</v>
      </c>
      <c r="D42" s="27">
        <v>27.8</v>
      </c>
      <c r="E42" s="24">
        <v>3.77</v>
      </c>
      <c r="F42" s="24">
        <v>8.5</v>
      </c>
      <c r="G42" s="24">
        <v>21.98</v>
      </c>
      <c r="H42" s="24">
        <v>778.68</v>
      </c>
      <c r="I42" s="24">
        <v>50.13</v>
      </c>
      <c r="J42" s="24">
        <v>33.57</v>
      </c>
      <c r="K42" s="24">
        <v>105.5</v>
      </c>
      <c r="L42" s="24">
        <v>1.25</v>
      </c>
      <c r="M42" s="24">
        <v>0.17499999999999999</v>
      </c>
      <c r="N42" s="24">
        <v>0.14000000000000001</v>
      </c>
      <c r="O42" s="24">
        <v>21.81</v>
      </c>
      <c r="P42" s="24">
        <v>212.49</v>
      </c>
    </row>
    <row r="43" spans="1:16" x14ac:dyDescent="0.3">
      <c r="A43" s="24">
        <v>208</v>
      </c>
      <c r="B43" s="24" t="s">
        <v>81</v>
      </c>
      <c r="C43" s="27">
        <v>50</v>
      </c>
      <c r="D43" s="27">
        <v>18.5</v>
      </c>
      <c r="E43" s="24">
        <v>1.5</v>
      </c>
      <c r="F43" s="24">
        <v>2.0099999999999998</v>
      </c>
      <c r="G43" s="24">
        <v>3.68</v>
      </c>
      <c r="H43" s="24">
        <v>190.4</v>
      </c>
      <c r="I43" s="24">
        <v>30.06</v>
      </c>
      <c r="J43" s="24">
        <v>19.57</v>
      </c>
      <c r="K43" s="24">
        <v>67.64</v>
      </c>
      <c r="L43" s="24">
        <v>1.49</v>
      </c>
      <c r="M43" s="40">
        <v>0.02</v>
      </c>
      <c r="N43" s="40">
        <v>0.03</v>
      </c>
      <c r="O43" s="24">
        <v>0</v>
      </c>
      <c r="P43" s="24">
        <v>17.5</v>
      </c>
    </row>
    <row r="44" spans="1:16" x14ac:dyDescent="0.3">
      <c r="A44" s="24">
        <v>377</v>
      </c>
      <c r="B44" s="24" t="s">
        <v>35</v>
      </c>
      <c r="C44" s="27">
        <v>200</v>
      </c>
      <c r="D44" s="27">
        <v>3.16</v>
      </c>
      <c r="E44" s="24">
        <v>0.13</v>
      </c>
      <c r="F44" s="24">
        <v>0.02</v>
      </c>
      <c r="G44" s="24">
        <v>15.2</v>
      </c>
      <c r="H44" s="24">
        <v>21.3</v>
      </c>
      <c r="I44" s="24">
        <v>14.2</v>
      </c>
      <c r="J44" s="24">
        <v>2.4</v>
      </c>
      <c r="K44" s="24">
        <v>4.4000000000000004</v>
      </c>
      <c r="L44" s="24">
        <v>0.36</v>
      </c>
      <c r="M44" s="40">
        <v>0</v>
      </c>
      <c r="N44" s="40">
        <v>0</v>
      </c>
      <c r="O44" s="24">
        <v>2.83</v>
      </c>
      <c r="P44" s="24">
        <v>62</v>
      </c>
    </row>
    <row r="45" spans="1:16" x14ac:dyDescent="0.3">
      <c r="A45" s="24">
        <v>0</v>
      </c>
      <c r="B45" s="24" t="s">
        <v>22</v>
      </c>
      <c r="C45" s="27">
        <v>30</v>
      </c>
      <c r="D45" s="27">
        <v>2.79</v>
      </c>
      <c r="E45" s="24">
        <f>0.056*C45</f>
        <v>1.68</v>
      </c>
      <c r="F45" s="24">
        <f>0.011*C45</f>
        <v>0.32999999999999996</v>
      </c>
      <c r="G45" s="24">
        <f>0.494*C45</f>
        <v>14.82</v>
      </c>
      <c r="H45" s="39">
        <v>0</v>
      </c>
      <c r="I45" s="24">
        <f>0.23*C45</f>
        <v>6.9</v>
      </c>
      <c r="J45" s="24">
        <f>0.25*C45</f>
        <v>7.5</v>
      </c>
      <c r="K45" s="24">
        <f>1.06*C45</f>
        <v>31.8</v>
      </c>
      <c r="L45" s="24">
        <f>0.031*C45</f>
        <v>0.92999999999999994</v>
      </c>
      <c r="M45" s="24">
        <f>0.0012*C45</f>
        <v>3.5999999999999997E-2</v>
      </c>
      <c r="N45" s="39">
        <v>0</v>
      </c>
      <c r="O45" s="39">
        <v>0</v>
      </c>
      <c r="P45" s="24">
        <f>2.299*C45</f>
        <v>68.97</v>
      </c>
    </row>
    <row r="46" spans="1:16" x14ac:dyDescent="0.3">
      <c r="A46" s="24">
        <v>0</v>
      </c>
      <c r="B46" s="24" t="s">
        <v>28</v>
      </c>
      <c r="C46" s="27">
        <v>30</v>
      </c>
      <c r="D46" s="27">
        <v>2.79</v>
      </c>
      <c r="E46" s="24">
        <f>0.079*C46</f>
        <v>2.37</v>
      </c>
      <c r="F46" s="24">
        <f>0.01*C46</f>
        <v>0.3</v>
      </c>
      <c r="G46" s="24">
        <f>0.483*C46</f>
        <v>14.49</v>
      </c>
      <c r="H46" s="39">
        <v>0</v>
      </c>
      <c r="I46" s="24">
        <f>0.23*C46</f>
        <v>6.9</v>
      </c>
      <c r="J46" s="24">
        <f>0.33*C46</f>
        <v>9.9</v>
      </c>
      <c r="K46" s="24">
        <f>0.87*C46</f>
        <v>26.1</v>
      </c>
      <c r="L46" s="24">
        <f>0.011*C46</f>
        <v>0.32999999999999996</v>
      </c>
      <c r="M46" s="24">
        <f>0.001*C46</f>
        <v>0.03</v>
      </c>
      <c r="N46" s="39">
        <v>0</v>
      </c>
      <c r="O46" s="39">
        <v>0</v>
      </c>
      <c r="P46" s="24">
        <f>2.338*C46</f>
        <v>70.14</v>
      </c>
    </row>
    <row r="47" spans="1:16" s="23" customFormat="1" x14ac:dyDescent="0.3">
      <c r="A47" s="35"/>
      <c r="B47" s="23" t="s">
        <v>23</v>
      </c>
      <c r="C47" s="23">
        <v>610</v>
      </c>
      <c r="D47" s="23">
        <f t="shared" ref="D47:P47" si="3">SUM(D41:D46)</f>
        <v>104.76</v>
      </c>
      <c r="E47" s="23">
        <f t="shared" si="3"/>
        <v>19.200000000000003</v>
      </c>
      <c r="F47" s="23">
        <f t="shared" si="3"/>
        <v>16.11</v>
      </c>
      <c r="G47" s="23">
        <f t="shared" si="3"/>
        <v>73.97</v>
      </c>
      <c r="H47" s="23">
        <f t="shared" si="3"/>
        <v>1315.59</v>
      </c>
      <c r="I47" s="23">
        <f t="shared" si="3"/>
        <v>147.26000000000002</v>
      </c>
      <c r="J47" s="23">
        <f t="shared" si="3"/>
        <v>121.47</v>
      </c>
      <c r="K47" s="23">
        <f t="shared" si="3"/>
        <v>397.63</v>
      </c>
      <c r="L47" s="23">
        <f t="shared" si="3"/>
        <v>5.21</v>
      </c>
      <c r="M47" s="23">
        <f t="shared" si="3"/>
        <v>0.31099999999999994</v>
      </c>
      <c r="N47" s="23">
        <f t="shared" si="3"/>
        <v>0.22</v>
      </c>
      <c r="O47" s="23">
        <f t="shared" si="3"/>
        <v>28.369999999999997</v>
      </c>
      <c r="P47" s="23">
        <f t="shared" si="3"/>
        <v>536.1</v>
      </c>
    </row>
    <row r="48" spans="1:16" s="23" customFormat="1" x14ac:dyDescent="0.3">
      <c r="A48" s="35"/>
    </row>
    <row r="49" spans="1:16" x14ac:dyDescent="0.3">
      <c r="A49" s="35"/>
      <c r="B49" s="23" t="s">
        <v>34</v>
      </c>
    </row>
    <row r="50" spans="1:16" x14ac:dyDescent="0.3">
      <c r="A50" s="27">
        <v>204</v>
      </c>
      <c r="B50" s="24" t="s">
        <v>75</v>
      </c>
      <c r="C50" s="27">
        <v>240</v>
      </c>
      <c r="D50" s="27">
        <v>40.340000000000003</v>
      </c>
      <c r="E50" s="24">
        <v>16.239999999999998</v>
      </c>
      <c r="F50" s="24">
        <v>19.100000000000001</v>
      </c>
      <c r="G50" s="24">
        <v>40.93</v>
      </c>
      <c r="H50" s="24">
        <v>83.9</v>
      </c>
      <c r="I50" s="24">
        <v>354.24</v>
      </c>
      <c r="J50" s="24">
        <v>24.38</v>
      </c>
      <c r="K50" s="24">
        <v>242.5</v>
      </c>
      <c r="L50" s="24">
        <v>1.48</v>
      </c>
      <c r="M50" s="24">
        <v>0.1</v>
      </c>
      <c r="N50" s="24">
        <v>0.15</v>
      </c>
      <c r="O50" s="39">
        <v>0.27</v>
      </c>
      <c r="P50" s="24">
        <v>401.28</v>
      </c>
    </row>
    <row r="51" spans="1:16" x14ac:dyDescent="0.3">
      <c r="A51" s="24">
        <v>338</v>
      </c>
      <c r="B51" s="24" t="s">
        <v>39</v>
      </c>
      <c r="C51" s="27">
        <v>200</v>
      </c>
      <c r="D51" s="27">
        <v>48</v>
      </c>
      <c r="E51" s="24">
        <v>3</v>
      </c>
      <c r="F51" s="24">
        <v>1</v>
      </c>
      <c r="G51" s="24">
        <v>42</v>
      </c>
      <c r="H51" s="24">
        <v>696</v>
      </c>
      <c r="I51" s="24">
        <v>16</v>
      </c>
      <c r="J51" s="24">
        <v>84</v>
      </c>
      <c r="K51" s="24">
        <v>56</v>
      </c>
      <c r="L51" s="24">
        <v>1.2</v>
      </c>
      <c r="M51" s="24">
        <v>0.08</v>
      </c>
      <c r="N51" s="24">
        <v>0.1</v>
      </c>
      <c r="O51" s="24">
        <v>20</v>
      </c>
      <c r="P51" s="24">
        <v>192</v>
      </c>
    </row>
    <row r="52" spans="1:16" x14ac:dyDescent="0.3">
      <c r="A52" s="24">
        <v>376</v>
      </c>
      <c r="B52" s="24" t="s">
        <v>27</v>
      </c>
      <c r="C52" s="27">
        <v>200</v>
      </c>
      <c r="D52" s="27">
        <v>1.92</v>
      </c>
      <c r="E52" s="24">
        <v>7.0000000000000007E-2</v>
      </c>
      <c r="F52" s="24">
        <v>0.02</v>
      </c>
      <c r="G52" s="24">
        <v>15</v>
      </c>
      <c r="H52" s="24">
        <v>8.6</v>
      </c>
      <c r="I52" s="24">
        <v>11.1</v>
      </c>
      <c r="J52" s="24">
        <v>1.4</v>
      </c>
      <c r="K52" s="24">
        <v>2.8</v>
      </c>
      <c r="L52" s="24">
        <v>0.28000000000000003</v>
      </c>
      <c r="M52" s="40">
        <v>0</v>
      </c>
      <c r="N52" s="40">
        <v>0</v>
      </c>
      <c r="O52" s="24">
        <v>0.03</v>
      </c>
      <c r="P52" s="24">
        <v>60</v>
      </c>
    </row>
    <row r="53" spans="1:16" x14ac:dyDescent="0.3">
      <c r="A53" s="24">
        <v>0</v>
      </c>
      <c r="B53" s="24" t="s">
        <v>22</v>
      </c>
      <c r="C53" s="27">
        <v>30</v>
      </c>
      <c r="D53" s="27">
        <v>2.79</v>
      </c>
      <c r="E53" s="24">
        <f>0.056*C53</f>
        <v>1.68</v>
      </c>
      <c r="F53" s="24">
        <f>0.011*C53</f>
        <v>0.32999999999999996</v>
      </c>
      <c r="G53" s="24">
        <f>0.494*C53</f>
        <v>14.82</v>
      </c>
      <c r="H53" s="39">
        <v>0</v>
      </c>
      <c r="I53" s="24">
        <f>0.23*C53</f>
        <v>6.9</v>
      </c>
      <c r="J53" s="24">
        <f>0.25*C53</f>
        <v>7.5</v>
      </c>
      <c r="K53" s="24">
        <f>1.06*C53</f>
        <v>31.8</v>
      </c>
      <c r="L53" s="24">
        <f>0.031*C53</f>
        <v>0.92999999999999994</v>
      </c>
      <c r="M53" s="24">
        <f>0.0012*C53</f>
        <v>3.5999999999999997E-2</v>
      </c>
      <c r="N53" s="39">
        <v>0</v>
      </c>
      <c r="O53" s="39">
        <v>0</v>
      </c>
      <c r="P53" s="24">
        <f>2.299*C53</f>
        <v>68.97</v>
      </c>
    </row>
    <row r="54" spans="1:16" x14ac:dyDescent="0.3">
      <c r="A54" s="24">
        <v>0</v>
      </c>
      <c r="B54" s="24" t="s">
        <v>28</v>
      </c>
      <c r="C54" s="27">
        <v>30</v>
      </c>
      <c r="D54" s="27">
        <v>2.79</v>
      </c>
      <c r="E54" s="24">
        <f>0.079*C54</f>
        <v>2.37</v>
      </c>
      <c r="F54" s="24">
        <f>0.01*C54</f>
        <v>0.3</v>
      </c>
      <c r="G54" s="24">
        <f>0.483*C54</f>
        <v>14.49</v>
      </c>
      <c r="H54" s="39">
        <v>0</v>
      </c>
      <c r="I54" s="24">
        <f>0.23*C54</f>
        <v>6.9</v>
      </c>
      <c r="J54" s="24">
        <f>0.33*C54</f>
        <v>9.9</v>
      </c>
      <c r="K54" s="24">
        <f>0.87*C54</f>
        <v>26.1</v>
      </c>
      <c r="L54" s="24">
        <f>0.011*C54</f>
        <v>0.32999999999999996</v>
      </c>
      <c r="M54" s="24">
        <f>0.001*C54</f>
        <v>0.03</v>
      </c>
      <c r="N54" s="39">
        <v>0</v>
      </c>
      <c r="O54" s="39">
        <v>0</v>
      </c>
      <c r="P54" s="24">
        <f>2.338*C54</f>
        <v>70.14</v>
      </c>
    </row>
    <row r="55" spans="1:16" s="23" customFormat="1" x14ac:dyDescent="0.3">
      <c r="A55" s="36"/>
      <c r="B55" s="23" t="s">
        <v>23</v>
      </c>
      <c r="C55" s="23">
        <f t="shared" ref="C55:P55" si="4">SUM(C50:C54)</f>
        <v>700</v>
      </c>
      <c r="D55" s="23">
        <f t="shared" si="4"/>
        <v>95.840000000000018</v>
      </c>
      <c r="E55" s="23">
        <f t="shared" si="4"/>
        <v>23.36</v>
      </c>
      <c r="F55" s="23">
        <f t="shared" si="4"/>
        <v>20.75</v>
      </c>
      <c r="G55" s="23">
        <f t="shared" si="4"/>
        <v>127.24</v>
      </c>
      <c r="H55" s="23">
        <f t="shared" si="4"/>
        <v>788.5</v>
      </c>
      <c r="I55" s="23">
        <f t="shared" si="4"/>
        <v>395.14</v>
      </c>
      <c r="J55" s="23">
        <f t="shared" si="4"/>
        <v>127.18</v>
      </c>
      <c r="K55" s="23">
        <f t="shared" si="4"/>
        <v>359.20000000000005</v>
      </c>
      <c r="L55" s="23">
        <f t="shared" si="4"/>
        <v>4.22</v>
      </c>
      <c r="M55" s="23">
        <f t="shared" si="4"/>
        <v>0.246</v>
      </c>
      <c r="N55" s="23">
        <f t="shared" si="4"/>
        <v>0.25</v>
      </c>
      <c r="O55" s="23">
        <f t="shared" si="4"/>
        <v>20.3</v>
      </c>
      <c r="P55" s="23">
        <f t="shared" si="4"/>
        <v>792.39</v>
      </c>
    </row>
    <row r="56" spans="1:16" s="23" customFormat="1" x14ac:dyDescent="0.3">
      <c r="A56" s="35"/>
      <c r="B56" s="23" t="s">
        <v>36</v>
      </c>
    </row>
    <row r="57" spans="1:16" x14ac:dyDescent="0.3">
      <c r="A57" s="24">
        <v>173</v>
      </c>
      <c r="B57" s="24" t="s">
        <v>66</v>
      </c>
      <c r="C57" s="27">
        <v>210</v>
      </c>
      <c r="D57" s="27">
        <v>25.6</v>
      </c>
      <c r="E57" s="24">
        <v>8.31</v>
      </c>
      <c r="F57" s="24">
        <v>13.2</v>
      </c>
      <c r="G57" s="24">
        <v>37.630000000000003</v>
      </c>
      <c r="H57" s="24">
        <v>291.54000000000002</v>
      </c>
      <c r="I57" s="24">
        <v>149.62</v>
      </c>
      <c r="J57" s="24">
        <v>70.819999999999993</v>
      </c>
      <c r="K57" s="24">
        <v>234.98</v>
      </c>
      <c r="L57" s="24">
        <v>1.73</v>
      </c>
      <c r="M57" s="24">
        <v>0.18</v>
      </c>
      <c r="N57" s="24">
        <v>0.17</v>
      </c>
      <c r="O57" s="24">
        <v>0.96</v>
      </c>
      <c r="P57" s="24">
        <v>303</v>
      </c>
    </row>
    <row r="58" spans="1:16" x14ac:dyDescent="0.3">
      <c r="A58" s="24">
        <v>209</v>
      </c>
      <c r="B58" s="24" t="s">
        <v>19</v>
      </c>
      <c r="C58" s="27">
        <v>40</v>
      </c>
      <c r="D58" s="27">
        <v>13.2</v>
      </c>
      <c r="E58" s="24">
        <v>5.08</v>
      </c>
      <c r="F58" s="24">
        <v>4.5999999999999996</v>
      </c>
      <c r="G58" s="24">
        <v>0.28000000000000003</v>
      </c>
      <c r="H58" s="24">
        <v>56</v>
      </c>
      <c r="I58" s="24">
        <v>22</v>
      </c>
      <c r="J58" s="24">
        <v>4.8</v>
      </c>
      <c r="K58" s="24">
        <v>76.8</v>
      </c>
      <c r="L58" s="24">
        <v>1</v>
      </c>
      <c r="M58" s="24">
        <v>0.03</v>
      </c>
      <c r="N58" s="24">
        <v>0.18</v>
      </c>
      <c r="O58" s="41">
        <v>0</v>
      </c>
      <c r="P58" s="24">
        <v>63</v>
      </c>
    </row>
    <row r="59" spans="1:16" x14ac:dyDescent="0.3">
      <c r="A59" s="24"/>
      <c r="B59" s="24" t="s">
        <v>77</v>
      </c>
      <c r="C59" s="27">
        <v>50</v>
      </c>
      <c r="D59" s="27">
        <v>18.5</v>
      </c>
      <c r="E59" s="24">
        <v>1.75</v>
      </c>
      <c r="F59" s="24">
        <v>7.8</v>
      </c>
      <c r="G59" s="24">
        <v>36.1</v>
      </c>
      <c r="H59" s="24">
        <v>10.34</v>
      </c>
      <c r="I59" s="24">
        <v>17.5</v>
      </c>
      <c r="J59" s="24">
        <v>8.5</v>
      </c>
      <c r="K59" s="24">
        <v>3.44</v>
      </c>
      <c r="L59" s="24">
        <v>1.85</v>
      </c>
      <c r="M59" s="24">
        <v>1.2E-2</v>
      </c>
      <c r="N59" s="24">
        <v>5.6000000000000001E-2</v>
      </c>
      <c r="O59" s="24">
        <v>0</v>
      </c>
      <c r="P59" s="24">
        <v>212</v>
      </c>
    </row>
    <row r="60" spans="1:16" x14ac:dyDescent="0.3">
      <c r="A60" s="24"/>
      <c r="B60" s="24" t="s">
        <v>44</v>
      </c>
      <c r="C60" s="27">
        <v>200</v>
      </c>
      <c r="D60" s="27">
        <v>23.9</v>
      </c>
      <c r="E60" s="24">
        <v>7.0000000000000007E-2</v>
      </c>
      <c r="F60" s="24">
        <v>0.01</v>
      </c>
      <c r="G60" s="24">
        <v>15.31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4">
        <v>61.62</v>
      </c>
    </row>
    <row r="61" spans="1:16" x14ac:dyDescent="0.3">
      <c r="A61" s="24">
        <v>382</v>
      </c>
      <c r="B61" s="24" t="s">
        <v>38</v>
      </c>
      <c r="C61" s="27">
        <v>200</v>
      </c>
      <c r="D61" s="27">
        <v>17.91</v>
      </c>
      <c r="E61" s="24">
        <v>4.01</v>
      </c>
      <c r="F61" s="24">
        <v>3.54</v>
      </c>
      <c r="G61" s="24">
        <v>17.579999999999998</v>
      </c>
      <c r="H61" s="24">
        <v>216.34</v>
      </c>
      <c r="I61" s="24">
        <v>152.22</v>
      </c>
      <c r="J61" s="24">
        <v>21.34</v>
      </c>
      <c r="K61" s="24">
        <v>124.56</v>
      </c>
      <c r="L61" s="24">
        <v>0.48</v>
      </c>
      <c r="M61" s="24">
        <v>5.6000000000000001E-2</v>
      </c>
      <c r="N61" s="24">
        <v>0.19</v>
      </c>
      <c r="O61" s="24">
        <v>1.59</v>
      </c>
      <c r="P61" s="24">
        <v>118.6</v>
      </c>
    </row>
    <row r="62" spans="1:16" x14ac:dyDescent="0.3">
      <c r="A62" s="24">
        <v>0</v>
      </c>
      <c r="B62" s="24" t="s">
        <v>28</v>
      </c>
      <c r="C62" s="27">
        <v>30</v>
      </c>
      <c r="D62" s="27">
        <v>2.79</v>
      </c>
      <c r="E62" s="24">
        <f>0.079*C62</f>
        <v>2.37</v>
      </c>
      <c r="F62" s="24">
        <f>0.01*C62</f>
        <v>0.3</v>
      </c>
      <c r="G62" s="24">
        <f>0.483*C62</f>
        <v>14.49</v>
      </c>
      <c r="H62" s="39">
        <v>0</v>
      </c>
      <c r="I62" s="24">
        <f>0.23*C62</f>
        <v>6.9</v>
      </c>
      <c r="J62" s="24">
        <f>0.33*C62</f>
        <v>9.9</v>
      </c>
      <c r="K62" s="24">
        <f>0.87*C62</f>
        <v>26.1</v>
      </c>
      <c r="L62" s="24">
        <f>0.011*C62</f>
        <v>0.32999999999999996</v>
      </c>
      <c r="M62" s="24">
        <f>0.001*C62</f>
        <v>0.03</v>
      </c>
      <c r="N62" s="39">
        <v>0</v>
      </c>
      <c r="O62" s="39">
        <v>0</v>
      </c>
      <c r="P62" s="24">
        <f>2.338*C62</f>
        <v>70.14</v>
      </c>
    </row>
    <row r="63" spans="1:16" x14ac:dyDescent="0.3">
      <c r="A63" s="24">
        <v>0</v>
      </c>
      <c r="B63" s="24" t="s">
        <v>22</v>
      </c>
      <c r="C63" s="27">
        <v>30</v>
      </c>
      <c r="D63" s="27">
        <v>2.79</v>
      </c>
      <c r="E63" s="24">
        <f>0.056*C63</f>
        <v>1.68</v>
      </c>
      <c r="F63" s="24">
        <f>0.011*C63</f>
        <v>0.32999999999999996</v>
      </c>
      <c r="G63" s="24">
        <f>0.494*C63</f>
        <v>14.82</v>
      </c>
      <c r="H63" s="39">
        <v>0</v>
      </c>
      <c r="I63" s="24">
        <f>0.23*C63</f>
        <v>6.9</v>
      </c>
      <c r="J63" s="24">
        <f>0.25*C63</f>
        <v>7.5</v>
      </c>
      <c r="K63" s="24">
        <f>1.06*C63</f>
        <v>31.8</v>
      </c>
      <c r="L63" s="24">
        <f>0.031*C63</f>
        <v>0.92999999999999994</v>
      </c>
      <c r="M63" s="24">
        <f>0.0012*C63</f>
        <v>3.5999999999999997E-2</v>
      </c>
      <c r="N63" s="39">
        <v>0</v>
      </c>
      <c r="O63" s="39">
        <v>0</v>
      </c>
      <c r="P63" s="24">
        <f>2.299*C63</f>
        <v>68.97</v>
      </c>
    </row>
    <row r="64" spans="1:16" s="23" customFormat="1" x14ac:dyDescent="0.3">
      <c r="A64" s="35"/>
      <c r="B64" s="23" t="s">
        <v>23</v>
      </c>
      <c r="C64" s="23">
        <f t="shared" ref="C64:P64" si="5">SUM(C57:C63)</f>
        <v>760</v>
      </c>
      <c r="D64" s="23">
        <f t="shared" si="5"/>
        <v>104.69</v>
      </c>
      <c r="E64" s="23">
        <f t="shared" si="5"/>
        <v>23.27</v>
      </c>
      <c r="F64" s="23">
        <f t="shared" si="5"/>
        <v>29.779999999999998</v>
      </c>
      <c r="G64" s="23">
        <f t="shared" si="5"/>
        <v>136.21</v>
      </c>
      <c r="H64" s="23">
        <f t="shared" si="5"/>
        <v>574.22</v>
      </c>
      <c r="I64" s="23">
        <f t="shared" si="5"/>
        <v>355.14</v>
      </c>
      <c r="J64" s="23">
        <f t="shared" si="5"/>
        <v>122.86</v>
      </c>
      <c r="K64" s="23">
        <f t="shared" si="5"/>
        <v>497.68</v>
      </c>
      <c r="L64" s="23">
        <f t="shared" si="5"/>
        <v>6.32</v>
      </c>
      <c r="M64" s="23">
        <f t="shared" si="5"/>
        <v>0.34400000000000003</v>
      </c>
      <c r="N64" s="23">
        <f t="shared" si="5"/>
        <v>0.59599999999999997</v>
      </c>
      <c r="O64" s="23">
        <f t="shared" si="5"/>
        <v>2.5499999999999998</v>
      </c>
      <c r="P64" s="23">
        <f t="shared" si="5"/>
        <v>897.33</v>
      </c>
    </row>
    <row r="65" spans="1:16" x14ac:dyDescent="0.3">
      <c r="A65" s="35"/>
      <c r="B65" s="23" t="s">
        <v>40</v>
      </c>
    </row>
    <row r="66" spans="1:16" x14ac:dyDescent="0.3">
      <c r="A66" s="24">
        <v>260</v>
      </c>
      <c r="B66" s="24" t="s">
        <v>47</v>
      </c>
      <c r="C66" s="27">
        <v>100</v>
      </c>
      <c r="D66" s="27">
        <v>53.81</v>
      </c>
      <c r="E66" s="24">
        <v>20.37</v>
      </c>
      <c r="F66" s="24">
        <v>23.52</v>
      </c>
      <c r="G66" s="24">
        <v>4.05</v>
      </c>
      <c r="H66" s="24">
        <v>436.1</v>
      </c>
      <c r="I66" s="24">
        <v>30.53</v>
      </c>
      <c r="J66" s="24">
        <v>30.84</v>
      </c>
      <c r="K66" s="24">
        <v>215.81</v>
      </c>
      <c r="L66" s="24">
        <v>4.28</v>
      </c>
      <c r="M66" s="24">
        <v>4.2000000000000003E-2</v>
      </c>
      <c r="N66" s="24">
        <v>0.14000000000000001</v>
      </c>
      <c r="O66" s="24">
        <v>1.29</v>
      </c>
      <c r="P66" s="24">
        <v>309.39999999999998</v>
      </c>
    </row>
    <row r="67" spans="1:16" s="30" customFormat="1" x14ac:dyDescent="0.3">
      <c r="A67" s="24">
        <v>171</v>
      </c>
      <c r="B67" s="24" t="s">
        <v>46</v>
      </c>
      <c r="C67" s="27">
        <v>200</v>
      </c>
      <c r="D67" s="27">
        <v>12.9</v>
      </c>
      <c r="E67" s="24">
        <v>9.9499999999999993</v>
      </c>
      <c r="F67" s="24">
        <v>10.71</v>
      </c>
      <c r="G67" s="24">
        <v>44.85</v>
      </c>
      <c r="H67" s="24">
        <v>300.99</v>
      </c>
      <c r="I67" s="24">
        <v>29.69</v>
      </c>
      <c r="J67" s="24">
        <v>158.09</v>
      </c>
      <c r="K67" s="24">
        <v>236.65</v>
      </c>
      <c r="L67" s="24">
        <v>5.31</v>
      </c>
      <c r="M67" s="24">
        <v>0.23</v>
      </c>
      <c r="N67" s="24">
        <v>0.13500000000000001</v>
      </c>
      <c r="O67" s="39">
        <v>0</v>
      </c>
      <c r="P67" s="24">
        <v>315</v>
      </c>
    </row>
    <row r="68" spans="1:16" x14ac:dyDescent="0.3">
      <c r="A68" s="24"/>
      <c r="B68" s="24" t="s">
        <v>26</v>
      </c>
      <c r="C68" s="27">
        <v>50</v>
      </c>
      <c r="D68" s="27">
        <v>13.7</v>
      </c>
      <c r="E68" s="24">
        <v>0.35</v>
      </c>
      <c r="F68" s="24">
        <v>0.05</v>
      </c>
      <c r="G68" s="24">
        <v>0.95</v>
      </c>
      <c r="H68" s="24">
        <v>196</v>
      </c>
      <c r="I68" s="24">
        <v>17</v>
      </c>
      <c r="J68" s="24">
        <v>14</v>
      </c>
      <c r="K68" s="24">
        <v>30</v>
      </c>
      <c r="L68" s="24">
        <v>0.5</v>
      </c>
      <c r="M68" s="24">
        <v>0.03</v>
      </c>
      <c r="N68" s="24">
        <v>0.02</v>
      </c>
      <c r="O68" s="24">
        <v>7</v>
      </c>
      <c r="P68" s="24">
        <v>5.5</v>
      </c>
    </row>
    <row r="69" spans="1:16" x14ac:dyDescent="0.3">
      <c r="A69" s="24">
        <v>376</v>
      </c>
      <c r="B69" s="24" t="s">
        <v>27</v>
      </c>
      <c r="C69" s="27">
        <v>200</v>
      </c>
      <c r="D69" s="27">
        <v>1.92</v>
      </c>
      <c r="E69" s="24">
        <v>7.0000000000000007E-2</v>
      </c>
      <c r="F69" s="24">
        <v>0.02</v>
      </c>
      <c r="G69" s="24">
        <v>15</v>
      </c>
      <c r="H69" s="24">
        <v>8.6</v>
      </c>
      <c r="I69" s="24">
        <v>11.1</v>
      </c>
      <c r="J69" s="24">
        <v>1.4</v>
      </c>
      <c r="K69" s="24">
        <v>2.8</v>
      </c>
      <c r="L69" s="24">
        <v>0.28000000000000003</v>
      </c>
      <c r="M69" s="40">
        <v>0</v>
      </c>
      <c r="N69" s="40">
        <v>0</v>
      </c>
      <c r="O69" s="24">
        <v>0.03</v>
      </c>
      <c r="P69" s="24">
        <v>60</v>
      </c>
    </row>
    <row r="70" spans="1:16" x14ac:dyDescent="0.3">
      <c r="A70" s="24">
        <v>0</v>
      </c>
      <c r="B70" s="24" t="s">
        <v>22</v>
      </c>
      <c r="C70" s="27">
        <v>30</v>
      </c>
      <c r="D70" s="27">
        <v>2.79</v>
      </c>
      <c r="E70" s="24">
        <f>0.056*C70</f>
        <v>1.68</v>
      </c>
      <c r="F70" s="24">
        <f>0.011*C70</f>
        <v>0.32999999999999996</v>
      </c>
      <c r="G70" s="24">
        <f>0.494*C70</f>
        <v>14.82</v>
      </c>
      <c r="H70" s="39">
        <v>0</v>
      </c>
      <c r="I70" s="24">
        <f>0.23*C70</f>
        <v>6.9</v>
      </c>
      <c r="J70" s="24">
        <f>0.25*C70</f>
        <v>7.5</v>
      </c>
      <c r="K70" s="24">
        <f>1.06*C70</f>
        <v>31.8</v>
      </c>
      <c r="L70" s="24">
        <f>0.031*C70</f>
        <v>0.92999999999999994</v>
      </c>
      <c r="M70" s="24">
        <f>0.0012*C70</f>
        <v>3.5999999999999997E-2</v>
      </c>
      <c r="N70" s="39">
        <v>0</v>
      </c>
      <c r="O70" s="39">
        <v>0</v>
      </c>
      <c r="P70" s="24">
        <f>2.299*C70</f>
        <v>68.97</v>
      </c>
    </row>
    <row r="71" spans="1:16" x14ac:dyDescent="0.3">
      <c r="A71" s="24">
        <v>0</v>
      </c>
      <c r="B71" s="24" t="s">
        <v>28</v>
      </c>
      <c r="C71" s="27">
        <v>30</v>
      </c>
      <c r="D71" s="27">
        <v>2.79</v>
      </c>
      <c r="E71" s="24">
        <f>0.079*C71</f>
        <v>2.37</v>
      </c>
      <c r="F71" s="24">
        <f>0.01*C71</f>
        <v>0.3</v>
      </c>
      <c r="G71" s="24">
        <f>0.483*C71</f>
        <v>14.49</v>
      </c>
      <c r="H71" s="39">
        <v>0</v>
      </c>
      <c r="I71" s="24">
        <f>0.23*C71</f>
        <v>6.9</v>
      </c>
      <c r="J71" s="24">
        <f>0.33*C71</f>
        <v>9.9</v>
      </c>
      <c r="K71" s="24">
        <f>0.87*C71</f>
        <v>26.1</v>
      </c>
      <c r="L71" s="24">
        <f>0.011*C71</f>
        <v>0.32999999999999996</v>
      </c>
      <c r="M71" s="24">
        <f>0.001*C71</f>
        <v>0.03</v>
      </c>
      <c r="N71" s="39">
        <v>0</v>
      </c>
      <c r="O71" s="39">
        <v>0</v>
      </c>
      <c r="P71" s="24">
        <f>2.338*C71</f>
        <v>70.14</v>
      </c>
    </row>
    <row r="72" spans="1:16" s="23" customFormat="1" x14ac:dyDescent="0.3">
      <c r="A72" s="35"/>
      <c r="B72" s="23" t="s">
        <v>23</v>
      </c>
      <c r="C72" s="23">
        <f>C71+C70+C69+C68+C67+C66</f>
        <v>610</v>
      </c>
      <c r="D72" s="23">
        <f t="shared" ref="D72:P72" si="6">SUM(D66:D71)</f>
        <v>87.910000000000025</v>
      </c>
      <c r="E72" s="23">
        <f t="shared" si="6"/>
        <v>34.79</v>
      </c>
      <c r="F72" s="23">
        <f t="shared" si="6"/>
        <v>34.93</v>
      </c>
      <c r="G72" s="23">
        <f t="shared" si="6"/>
        <v>94.159999999999982</v>
      </c>
      <c r="H72" s="23">
        <f t="shared" si="6"/>
        <v>941.69</v>
      </c>
      <c r="I72" s="23">
        <f t="shared" si="6"/>
        <v>102.12</v>
      </c>
      <c r="J72" s="23">
        <f t="shared" si="6"/>
        <v>221.73000000000002</v>
      </c>
      <c r="K72" s="23">
        <f t="shared" si="6"/>
        <v>543.16000000000008</v>
      </c>
      <c r="L72" s="23">
        <f t="shared" si="6"/>
        <v>11.629999999999999</v>
      </c>
      <c r="M72" s="23">
        <f t="shared" si="6"/>
        <v>0.36799999999999999</v>
      </c>
      <c r="N72" s="23">
        <f t="shared" si="6"/>
        <v>0.29500000000000004</v>
      </c>
      <c r="O72" s="23">
        <f t="shared" si="6"/>
        <v>8.3199999999999985</v>
      </c>
      <c r="P72" s="23">
        <f t="shared" si="6"/>
        <v>829.01</v>
      </c>
    </row>
    <row r="73" spans="1:16" x14ac:dyDescent="0.3">
      <c r="A73" s="35"/>
      <c r="B73" s="23" t="s">
        <v>41</v>
      </c>
    </row>
    <row r="74" spans="1:16" x14ac:dyDescent="0.3">
      <c r="A74" s="27">
        <v>244</v>
      </c>
      <c r="B74" s="24" t="s">
        <v>65</v>
      </c>
      <c r="C74" s="27">
        <v>250</v>
      </c>
      <c r="D74" s="27">
        <v>65.81</v>
      </c>
      <c r="E74" s="24">
        <v>14.88</v>
      </c>
      <c r="F74" s="24">
        <v>17.52</v>
      </c>
      <c r="G74" s="24">
        <v>38</v>
      </c>
      <c r="H74" s="24">
        <v>282</v>
      </c>
      <c r="I74" s="24">
        <v>15.04</v>
      </c>
      <c r="J74" s="24">
        <v>44.29</v>
      </c>
      <c r="K74" s="24">
        <v>199.5</v>
      </c>
      <c r="L74" s="24">
        <v>2.2999999999999998</v>
      </c>
      <c r="M74" s="24">
        <v>0.06</v>
      </c>
      <c r="N74" s="24">
        <v>0.14000000000000001</v>
      </c>
      <c r="O74" s="24">
        <v>0.54</v>
      </c>
      <c r="P74" s="24">
        <v>382.7</v>
      </c>
    </row>
    <row r="75" spans="1:16" x14ac:dyDescent="0.3">
      <c r="A75" s="24"/>
      <c r="B75" s="24" t="s">
        <v>31</v>
      </c>
      <c r="C75" s="27">
        <v>50</v>
      </c>
      <c r="D75" s="27">
        <v>13.5</v>
      </c>
      <c r="E75" s="24">
        <v>0.3</v>
      </c>
      <c r="F75" s="24">
        <v>0.1</v>
      </c>
      <c r="G75" s="24">
        <v>2.1</v>
      </c>
      <c r="H75" s="24">
        <v>290</v>
      </c>
      <c r="I75" s="24">
        <v>14</v>
      </c>
      <c r="J75" s="24">
        <v>20</v>
      </c>
      <c r="K75" s="24">
        <v>26</v>
      </c>
      <c r="L75" s="24">
        <v>0.9</v>
      </c>
      <c r="M75" s="24">
        <v>0.06</v>
      </c>
      <c r="N75" s="24">
        <v>0.04</v>
      </c>
      <c r="O75" s="24">
        <v>25</v>
      </c>
      <c r="P75" s="24">
        <v>9.9499999999999993</v>
      </c>
    </row>
    <row r="76" spans="1:16" x14ac:dyDescent="0.3">
      <c r="A76" s="24">
        <v>376</v>
      </c>
      <c r="B76" s="24" t="s">
        <v>27</v>
      </c>
      <c r="C76" s="27">
        <v>200</v>
      </c>
      <c r="D76" s="27">
        <v>1.92</v>
      </c>
      <c r="E76" s="24">
        <v>7.0000000000000007E-2</v>
      </c>
      <c r="F76" s="24">
        <v>0.02</v>
      </c>
      <c r="G76" s="24">
        <v>15</v>
      </c>
      <c r="H76" s="24">
        <v>8.6</v>
      </c>
      <c r="I76" s="24">
        <v>11.1</v>
      </c>
      <c r="J76" s="24">
        <v>1.4</v>
      </c>
      <c r="K76" s="24">
        <v>2.8</v>
      </c>
      <c r="L76" s="24">
        <v>0.28000000000000003</v>
      </c>
      <c r="M76" s="40">
        <v>0</v>
      </c>
      <c r="N76" s="40">
        <v>0</v>
      </c>
      <c r="O76" s="24">
        <v>0.03</v>
      </c>
      <c r="P76" s="24">
        <v>60</v>
      </c>
    </row>
    <row r="77" spans="1:16" x14ac:dyDescent="0.3">
      <c r="A77" s="24">
        <v>0</v>
      </c>
      <c r="B77" s="24" t="s">
        <v>22</v>
      </c>
      <c r="C77" s="27">
        <v>30</v>
      </c>
      <c r="D77" s="27">
        <v>2.79</v>
      </c>
      <c r="E77" s="24">
        <f>0.056*C77</f>
        <v>1.68</v>
      </c>
      <c r="F77" s="24">
        <f>0.011*C77</f>
        <v>0.32999999999999996</v>
      </c>
      <c r="G77" s="24">
        <f>0.494*C77</f>
        <v>14.82</v>
      </c>
      <c r="H77" s="39">
        <v>0</v>
      </c>
      <c r="I77" s="24">
        <f>0.23*C77</f>
        <v>6.9</v>
      </c>
      <c r="J77" s="24">
        <f>0.25*C77</f>
        <v>7.5</v>
      </c>
      <c r="K77" s="24">
        <f>1.06*C77</f>
        <v>31.8</v>
      </c>
      <c r="L77" s="24">
        <f>0.031*C77</f>
        <v>0.92999999999999994</v>
      </c>
      <c r="M77" s="24">
        <f>0.0012*C77</f>
        <v>3.5999999999999997E-2</v>
      </c>
      <c r="N77" s="39">
        <v>0</v>
      </c>
      <c r="O77" s="39">
        <v>0</v>
      </c>
      <c r="P77" s="24">
        <f>2.299*C77</f>
        <v>68.97</v>
      </c>
    </row>
    <row r="78" spans="1:16" x14ac:dyDescent="0.3">
      <c r="A78" s="24">
        <v>0</v>
      </c>
      <c r="B78" s="24" t="s">
        <v>28</v>
      </c>
      <c r="C78" s="27">
        <v>30</v>
      </c>
      <c r="D78" s="27">
        <v>2.79</v>
      </c>
      <c r="E78" s="24">
        <f>0.079*C78</f>
        <v>2.37</v>
      </c>
      <c r="F78" s="24">
        <f>0.01*C78</f>
        <v>0.3</v>
      </c>
      <c r="G78" s="24">
        <f>0.483*C78</f>
        <v>14.49</v>
      </c>
      <c r="H78" s="39">
        <v>0</v>
      </c>
      <c r="I78" s="24">
        <f>0.23*C78</f>
        <v>6.9</v>
      </c>
      <c r="J78" s="24">
        <f>0.33*C78</f>
        <v>9.9</v>
      </c>
      <c r="K78" s="24">
        <f>0.87*C78</f>
        <v>26.1</v>
      </c>
      <c r="L78" s="24">
        <f>0.011*C78</f>
        <v>0.32999999999999996</v>
      </c>
      <c r="M78" s="24">
        <f>0.001*C78</f>
        <v>0.03</v>
      </c>
      <c r="N78" s="39">
        <v>0</v>
      </c>
      <c r="O78" s="39">
        <v>0</v>
      </c>
      <c r="P78" s="24">
        <f>2.338*C78</f>
        <v>70.14</v>
      </c>
    </row>
    <row r="79" spans="1:16" s="23" customFormat="1" x14ac:dyDescent="0.3">
      <c r="A79" s="35"/>
      <c r="B79" s="23" t="s">
        <v>23</v>
      </c>
      <c r="C79" s="23">
        <f t="shared" ref="C79:P79" si="7">SUM(C74:C78)</f>
        <v>560</v>
      </c>
      <c r="D79" s="23">
        <f t="shared" si="7"/>
        <v>86.810000000000016</v>
      </c>
      <c r="E79" s="23">
        <f t="shared" si="7"/>
        <v>19.300000000000004</v>
      </c>
      <c r="F79" s="23">
        <f t="shared" si="7"/>
        <v>18.27</v>
      </c>
      <c r="G79" s="23">
        <f t="shared" si="7"/>
        <v>84.41</v>
      </c>
      <c r="H79" s="23">
        <f t="shared" si="7"/>
        <v>580.6</v>
      </c>
      <c r="I79" s="23">
        <f t="shared" si="7"/>
        <v>53.94</v>
      </c>
      <c r="J79" s="23">
        <f t="shared" si="7"/>
        <v>83.09</v>
      </c>
      <c r="K79" s="23">
        <f t="shared" si="7"/>
        <v>286.20000000000005</v>
      </c>
      <c r="L79" s="23">
        <f t="shared" si="7"/>
        <v>4.7399999999999993</v>
      </c>
      <c r="M79" s="23">
        <f t="shared" si="7"/>
        <v>0.186</v>
      </c>
      <c r="N79" s="23">
        <f t="shared" si="7"/>
        <v>0.18000000000000002</v>
      </c>
      <c r="O79" s="23">
        <f t="shared" si="7"/>
        <v>25.57</v>
      </c>
      <c r="P79" s="23">
        <f t="shared" si="7"/>
        <v>591.76</v>
      </c>
    </row>
    <row r="80" spans="1:16" x14ac:dyDescent="0.3">
      <c r="A80" s="35"/>
      <c r="B80" s="23" t="s">
        <v>42</v>
      </c>
    </row>
    <row r="81" spans="1:16" x14ac:dyDescent="0.3">
      <c r="A81" s="24">
        <v>229</v>
      </c>
      <c r="B81" s="24" t="s">
        <v>72</v>
      </c>
      <c r="C81" s="27">
        <v>100</v>
      </c>
      <c r="D81" s="27">
        <v>49.72</v>
      </c>
      <c r="E81" s="24">
        <v>9.75</v>
      </c>
      <c r="F81" s="24">
        <v>4.95</v>
      </c>
      <c r="G81" s="24">
        <v>3.8</v>
      </c>
      <c r="H81" s="24">
        <v>325.20999999999998</v>
      </c>
      <c r="I81" s="24">
        <v>39.07</v>
      </c>
      <c r="J81" s="24">
        <v>48.53</v>
      </c>
      <c r="K81" s="24">
        <v>162.19</v>
      </c>
      <c r="L81" s="24">
        <v>0.85</v>
      </c>
      <c r="M81" s="24">
        <v>0.05</v>
      </c>
      <c r="N81" s="24">
        <v>0.05</v>
      </c>
      <c r="O81" s="24">
        <v>3.73</v>
      </c>
      <c r="P81" s="24">
        <v>105</v>
      </c>
    </row>
    <row r="82" spans="1:16" x14ac:dyDescent="0.3">
      <c r="A82" s="24">
        <v>128</v>
      </c>
      <c r="B82" s="24" t="s">
        <v>33</v>
      </c>
      <c r="C82" s="27">
        <v>200</v>
      </c>
      <c r="D82" s="27">
        <v>27.8</v>
      </c>
      <c r="E82" s="24">
        <v>3.77</v>
      </c>
      <c r="F82" s="24">
        <v>8.5</v>
      </c>
      <c r="G82" s="24">
        <v>21.98</v>
      </c>
      <c r="H82" s="24">
        <v>778.68</v>
      </c>
      <c r="I82" s="24">
        <v>50.13</v>
      </c>
      <c r="J82" s="24">
        <v>33.57</v>
      </c>
      <c r="K82" s="24">
        <v>105.5</v>
      </c>
      <c r="L82" s="24">
        <v>1.25</v>
      </c>
      <c r="M82" s="24">
        <v>0.17499999999999999</v>
      </c>
      <c r="N82" s="24">
        <v>0.14000000000000001</v>
      </c>
      <c r="O82" s="24">
        <v>21.81</v>
      </c>
      <c r="P82" s="24">
        <v>212.49</v>
      </c>
    </row>
    <row r="83" spans="1:16" x14ac:dyDescent="0.3">
      <c r="A83" s="28">
        <v>338</v>
      </c>
      <c r="B83" s="28" t="s">
        <v>21</v>
      </c>
      <c r="C83" s="29">
        <v>130</v>
      </c>
      <c r="D83" s="29">
        <v>36</v>
      </c>
      <c r="E83" s="28">
        <f>0.004*C83</f>
        <v>0.52</v>
      </c>
      <c r="F83" s="28">
        <f>0.004*C83</f>
        <v>0.52</v>
      </c>
      <c r="G83" s="28">
        <f>0.098*C83</f>
        <v>12.74</v>
      </c>
      <c r="H83" s="28">
        <f>2.78*C83</f>
        <v>361.4</v>
      </c>
      <c r="I83" s="28">
        <f>0.16*C83</f>
        <v>20.8</v>
      </c>
      <c r="J83" s="28">
        <f>0.09*C83</f>
        <v>11.7</v>
      </c>
      <c r="K83" s="28">
        <f>0.11*C83</f>
        <v>14.3</v>
      </c>
      <c r="L83" s="28">
        <f>0.022*C83</f>
        <v>2.86</v>
      </c>
      <c r="M83" s="28">
        <f>0.0003*C83</f>
        <v>3.9E-2</v>
      </c>
      <c r="N83" s="28">
        <f>0.0002*C83</f>
        <v>2.6000000000000002E-2</v>
      </c>
      <c r="O83" s="28">
        <f>0.1*C83</f>
        <v>13</v>
      </c>
      <c r="P83" s="28">
        <f>0.47*C83</f>
        <v>61.099999999999994</v>
      </c>
    </row>
    <row r="84" spans="1:16" s="30" customFormat="1" x14ac:dyDescent="0.3">
      <c r="A84" s="24">
        <v>377</v>
      </c>
      <c r="B84" s="24" t="s">
        <v>35</v>
      </c>
      <c r="C84" s="27">
        <v>200</v>
      </c>
      <c r="D84" s="27">
        <v>3.16</v>
      </c>
      <c r="E84" s="24">
        <v>0.13</v>
      </c>
      <c r="F84" s="24">
        <v>0.02</v>
      </c>
      <c r="G84" s="24">
        <v>15.2</v>
      </c>
      <c r="H84" s="24">
        <v>21.3</v>
      </c>
      <c r="I84" s="24">
        <v>14.2</v>
      </c>
      <c r="J84" s="24">
        <v>2.4</v>
      </c>
      <c r="K84" s="24">
        <v>4.4000000000000004</v>
      </c>
      <c r="L84" s="24">
        <v>0.36</v>
      </c>
      <c r="M84" s="40">
        <v>0</v>
      </c>
      <c r="N84" s="40">
        <v>0</v>
      </c>
      <c r="O84" s="24">
        <v>2.83</v>
      </c>
      <c r="P84" s="24">
        <v>62</v>
      </c>
    </row>
    <row r="85" spans="1:16" x14ac:dyDescent="0.3">
      <c r="A85" s="24">
        <v>0</v>
      </c>
      <c r="B85" s="24" t="s">
        <v>28</v>
      </c>
      <c r="C85" s="27">
        <v>30</v>
      </c>
      <c r="D85" s="27">
        <v>2.79</v>
      </c>
      <c r="E85" s="24">
        <f>0.079*C85</f>
        <v>2.37</v>
      </c>
      <c r="F85" s="24">
        <f>0.01*C85</f>
        <v>0.3</v>
      </c>
      <c r="G85" s="24">
        <f>0.483*C85</f>
        <v>14.49</v>
      </c>
      <c r="H85" s="39">
        <v>0</v>
      </c>
      <c r="I85" s="24">
        <f>0.23*C85</f>
        <v>6.9</v>
      </c>
      <c r="J85" s="24">
        <f>0.33*C85</f>
        <v>9.9</v>
      </c>
      <c r="K85" s="24">
        <f>0.87*C85</f>
        <v>26.1</v>
      </c>
      <c r="L85" s="24">
        <f>0.011*C85</f>
        <v>0.32999999999999996</v>
      </c>
      <c r="M85" s="24">
        <f>0.001*C85</f>
        <v>0.03</v>
      </c>
      <c r="N85" s="39">
        <v>0</v>
      </c>
      <c r="O85" s="39">
        <v>0</v>
      </c>
      <c r="P85" s="24">
        <f>2.338*C85</f>
        <v>70.14</v>
      </c>
    </row>
    <row r="86" spans="1:16" x14ac:dyDescent="0.3">
      <c r="A86" s="24">
        <v>0</v>
      </c>
      <c r="B86" s="24" t="s">
        <v>22</v>
      </c>
      <c r="C86" s="27">
        <v>30</v>
      </c>
      <c r="D86" s="27">
        <v>2.79</v>
      </c>
      <c r="E86" s="24">
        <f>0.056*C86</f>
        <v>1.68</v>
      </c>
      <c r="F86" s="24">
        <f>0.011*C86</f>
        <v>0.32999999999999996</v>
      </c>
      <c r="G86" s="24">
        <f>0.494*C86</f>
        <v>14.82</v>
      </c>
      <c r="H86" s="39">
        <v>0</v>
      </c>
      <c r="I86" s="24">
        <f>0.23*C86</f>
        <v>6.9</v>
      </c>
      <c r="J86" s="24">
        <f>0.25*C86</f>
        <v>7.5</v>
      </c>
      <c r="K86" s="24">
        <f>1.06*C86</f>
        <v>31.8</v>
      </c>
      <c r="L86" s="24">
        <f>0.031*C86</f>
        <v>0.92999999999999994</v>
      </c>
      <c r="M86" s="24">
        <f>0.0012*C86</f>
        <v>3.5999999999999997E-2</v>
      </c>
      <c r="N86" s="39">
        <v>0</v>
      </c>
      <c r="O86" s="39">
        <v>0</v>
      </c>
      <c r="P86" s="24">
        <f>2.299*C86</f>
        <v>68.97</v>
      </c>
    </row>
    <row r="87" spans="1:16" s="23" customFormat="1" x14ac:dyDescent="0.3">
      <c r="A87" s="35"/>
      <c r="B87" s="23" t="s">
        <v>23</v>
      </c>
      <c r="C87" s="23">
        <f t="shared" ref="C87:P87" si="8">SUM(C81:C86)</f>
        <v>690</v>
      </c>
      <c r="D87" s="23">
        <f t="shared" si="8"/>
        <v>122.26</v>
      </c>
      <c r="E87" s="23">
        <f t="shared" si="8"/>
        <v>18.22</v>
      </c>
      <c r="F87" s="23">
        <f t="shared" si="8"/>
        <v>14.62</v>
      </c>
      <c r="G87" s="23">
        <f t="shared" si="8"/>
        <v>83.03</v>
      </c>
      <c r="H87" s="23">
        <f t="shared" si="8"/>
        <v>1486.59</v>
      </c>
      <c r="I87" s="23">
        <f t="shared" si="8"/>
        <v>138</v>
      </c>
      <c r="J87" s="23">
        <f t="shared" si="8"/>
        <v>113.60000000000001</v>
      </c>
      <c r="K87" s="23">
        <f t="shared" si="8"/>
        <v>344.29</v>
      </c>
      <c r="L87" s="23">
        <f t="shared" si="8"/>
        <v>6.58</v>
      </c>
      <c r="M87" s="23">
        <f t="shared" si="8"/>
        <v>0.3299999999999999</v>
      </c>
      <c r="N87" s="23">
        <f t="shared" si="8"/>
        <v>0.216</v>
      </c>
      <c r="O87" s="23">
        <f t="shared" si="8"/>
        <v>41.37</v>
      </c>
      <c r="P87" s="23">
        <f t="shared" si="8"/>
        <v>579.70000000000005</v>
      </c>
    </row>
    <row r="88" spans="1:16" s="23" customFormat="1" x14ac:dyDescent="0.3">
      <c r="A88" s="35"/>
      <c r="B88" s="23" t="s">
        <v>45</v>
      </c>
    </row>
    <row r="89" spans="1:16" x14ac:dyDescent="0.3">
      <c r="A89" s="27">
        <v>282</v>
      </c>
      <c r="B89" s="24" t="s">
        <v>82</v>
      </c>
      <c r="C89" s="27">
        <v>110</v>
      </c>
      <c r="D89" s="27">
        <v>46.25</v>
      </c>
      <c r="E89" s="24">
        <v>14.88</v>
      </c>
      <c r="F89" s="24">
        <v>12.25</v>
      </c>
      <c r="G89" s="24">
        <v>6.01</v>
      </c>
      <c r="H89" s="24">
        <v>240.64</v>
      </c>
      <c r="I89" s="24">
        <v>17.29</v>
      </c>
      <c r="J89" s="24">
        <v>14.74</v>
      </c>
      <c r="K89" s="24">
        <v>216.01</v>
      </c>
      <c r="L89" s="24">
        <v>11.2</v>
      </c>
      <c r="M89" s="24">
        <v>0.20799999999999999</v>
      </c>
      <c r="N89" s="24">
        <v>1.5660000000000001</v>
      </c>
      <c r="O89" s="39">
        <v>76.2</v>
      </c>
      <c r="P89" s="24">
        <v>209.6</v>
      </c>
    </row>
    <row r="90" spans="1:16" x14ac:dyDescent="0.3">
      <c r="A90" s="24">
        <v>203</v>
      </c>
      <c r="B90" s="24" t="s">
        <v>25</v>
      </c>
      <c r="C90" s="27">
        <v>200</v>
      </c>
      <c r="D90" s="27">
        <v>9.81</v>
      </c>
      <c r="E90" s="24">
        <v>7.4</v>
      </c>
      <c r="F90" s="24">
        <v>4.5</v>
      </c>
      <c r="G90" s="24">
        <v>41.56</v>
      </c>
      <c r="H90" s="24">
        <v>49.53</v>
      </c>
      <c r="I90" s="24">
        <v>15.75</v>
      </c>
      <c r="J90" s="24">
        <v>11.2</v>
      </c>
      <c r="K90" s="24">
        <v>49.8</v>
      </c>
      <c r="L90" s="24">
        <v>1.1200000000000001</v>
      </c>
      <c r="M90" s="24">
        <v>0.74</v>
      </c>
      <c r="N90" s="24">
        <v>2.5000000000000001E-2</v>
      </c>
      <c r="O90" s="39">
        <v>0</v>
      </c>
      <c r="P90" s="24">
        <v>236.19</v>
      </c>
    </row>
    <row r="91" spans="1:16" x14ac:dyDescent="0.3">
      <c r="A91" s="24">
        <v>376</v>
      </c>
      <c r="B91" s="24" t="s">
        <v>27</v>
      </c>
      <c r="C91" s="27">
        <v>200</v>
      </c>
      <c r="D91" s="27">
        <v>1.92</v>
      </c>
      <c r="E91" s="24">
        <v>7.0000000000000007E-2</v>
      </c>
      <c r="F91" s="24">
        <v>0.02</v>
      </c>
      <c r="G91" s="24">
        <v>15</v>
      </c>
      <c r="H91" s="24">
        <v>8.6</v>
      </c>
      <c r="I91" s="24">
        <v>11.1</v>
      </c>
      <c r="J91" s="24">
        <v>1.4</v>
      </c>
      <c r="K91" s="24">
        <v>2.8</v>
      </c>
      <c r="L91" s="24">
        <v>0.28000000000000003</v>
      </c>
      <c r="M91" s="40">
        <v>0</v>
      </c>
      <c r="N91" s="40">
        <v>0</v>
      </c>
      <c r="O91" s="24">
        <v>0.03</v>
      </c>
      <c r="P91" s="24">
        <v>60</v>
      </c>
    </row>
    <row r="92" spans="1:16" x14ac:dyDescent="0.3">
      <c r="A92" s="24"/>
      <c r="B92" s="24" t="s">
        <v>59</v>
      </c>
      <c r="C92" s="27">
        <v>100</v>
      </c>
      <c r="D92" s="27">
        <v>30</v>
      </c>
      <c r="E92" s="24">
        <f>0.0094*C92</f>
        <v>0.94000000000000006</v>
      </c>
      <c r="F92" s="24">
        <f>0.0012*C92</f>
        <v>0.12</v>
      </c>
      <c r="G92" s="24">
        <f>0.0935*C92</f>
        <v>9.35</v>
      </c>
      <c r="H92" s="24">
        <f>1.81*C92</f>
        <v>181</v>
      </c>
      <c r="I92" s="24">
        <f>0.4*100</f>
        <v>40</v>
      </c>
      <c r="J92" s="24">
        <f>0.1*100</f>
        <v>10</v>
      </c>
      <c r="K92" s="24">
        <f>0.14*100</f>
        <v>14.000000000000002</v>
      </c>
      <c r="L92" s="24">
        <f>0.001*C92</f>
        <v>0.1</v>
      </c>
      <c r="M92" s="24">
        <f>0.00087*C92</f>
        <v>8.6999999999999994E-2</v>
      </c>
      <c r="N92" s="24">
        <f>0.0004*C92</f>
        <v>0.04</v>
      </c>
      <c r="O92" s="24">
        <f>0.532*C92</f>
        <v>53.2</v>
      </c>
      <c r="P92" s="24">
        <f>0.47*C92</f>
        <v>47</v>
      </c>
    </row>
    <row r="93" spans="1:16" x14ac:dyDescent="0.3">
      <c r="A93" s="24">
        <v>0</v>
      </c>
      <c r="B93" s="24" t="s">
        <v>22</v>
      </c>
      <c r="C93" s="27">
        <v>30</v>
      </c>
      <c r="D93" s="27">
        <v>2.79</v>
      </c>
      <c r="E93" s="24">
        <f>0.056*C93</f>
        <v>1.68</v>
      </c>
      <c r="F93" s="24">
        <f>0.011*C93</f>
        <v>0.32999999999999996</v>
      </c>
      <c r="G93" s="24">
        <f>0.494*C93</f>
        <v>14.82</v>
      </c>
      <c r="H93" s="39">
        <v>0</v>
      </c>
      <c r="I93" s="24">
        <f>0.23*C93</f>
        <v>6.9</v>
      </c>
      <c r="J93" s="24">
        <f>0.25*C93</f>
        <v>7.5</v>
      </c>
      <c r="K93" s="24">
        <f>1.06*C93</f>
        <v>31.8</v>
      </c>
      <c r="L93" s="24">
        <f>0.031*C93</f>
        <v>0.92999999999999994</v>
      </c>
      <c r="M93" s="24">
        <f>0.0012*C93</f>
        <v>3.5999999999999997E-2</v>
      </c>
      <c r="N93" s="39">
        <v>0</v>
      </c>
      <c r="O93" s="39">
        <v>0</v>
      </c>
      <c r="P93" s="24">
        <f>2.299*C93</f>
        <v>68.97</v>
      </c>
    </row>
    <row r="94" spans="1:16" x14ac:dyDescent="0.3">
      <c r="A94" s="24">
        <v>0</v>
      </c>
      <c r="B94" s="24" t="s">
        <v>28</v>
      </c>
      <c r="C94" s="27">
        <v>30</v>
      </c>
      <c r="D94" s="27">
        <v>2.79</v>
      </c>
      <c r="E94" s="24">
        <f>0.079*C94</f>
        <v>2.37</v>
      </c>
      <c r="F94" s="24">
        <f>0.01*C94</f>
        <v>0.3</v>
      </c>
      <c r="G94" s="24">
        <f>0.483*C94</f>
        <v>14.49</v>
      </c>
      <c r="H94" s="39">
        <v>0</v>
      </c>
      <c r="I94" s="24">
        <f>0.23*C94</f>
        <v>6.9</v>
      </c>
      <c r="J94" s="24">
        <f>0.33*C94</f>
        <v>9.9</v>
      </c>
      <c r="K94" s="24">
        <f>0.87*C94</f>
        <v>26.1</v>
      </c>
      <c r="L94" s="24">
        <f>0.011*C94</f>
        <v>0.32999999999999996</v>
      </c>
      <c r="M94" s="24">
        <f>0.001*C94</f>
        <v>0.03</v>
      </c>
      <c r="N94" s="24">
        <v>0</v>
      </c>
      <c r="O94" s="24">
        <v>0</v>
      </c>
      <c r="P94" s="24">
        <f>2.338*C94</f>
        <v>70.14</v>
      </c>
    </row>
    <row r="95" spans="1:16" s="23" customFormat="1" x14ac:dyDescent="0.3">
      <c r="A95" s="35"/>
      <c r="B95" s="23" t="s">
        <v>23</v>
      </c>
      <c r="C95" s="23">
        <f t="shared" ref="C95:P95" si="9">SUM(C89:C94)</f>
        <v>670</v>
      </c>
      <c r="D95" s="23">
        <f t="shared" si="9"/>
        <v>93.560000000000016</v>
      </c>
      <c r="E95" s="23">
        <f t="shared" si="9"/>
        <v>27.340000000000003</v>
      </c>
      <c r="F95" s="23">
        <f t="shared" si="9"/>
        <v>17.52</v>
      </c>
      <c r="G95" s="23">
        <f t="shared" si="9"/>
        <v>101.23</v>
      </c>
      <c r="H95" s="23">
        <f t="shared" si="9"/>
        <v>479.77</v>
      </c>
      <c r="I95" s="23">
        <f t="shared" si="9"/>
        <v>97.940000000000012</v>
      </c>
      <c r="J95" s="23">
        <f t="shared" si="9"/>
        <v>54.739999999999995</v>
      </c>
      <c r="K95" s="23">
        <f t="shared" si="9"/>
        <v>340.51000000000005</v>
      </c>
      <c r="L95" s="23">
        <f t="shared" si="9"/>
        <v>13.959999999999999</v>
      </c>
      <c r="M95" s="23">
        <f t="shared" si="9"/>
        <v>1.101</v>
      </c>
      <c r="N95" s="23">
        <f t="shared" si="9"/>
        <v>1.631</v>
      </c>
      <c r="O95" s="23">
        <f t="shared" si="9"/>
        <v>129.43</v>
      </c>
      <c r="P95" s="23">
        <f t="shared" si="9"/>
        <v>691.9</v>
      </c>
    </row>
    <row r="96" spans="1:16" s="23" customFormat="1" x14ac:dyDescent="0.3">
      <c r="A96" s="35"/>
    </row>
    <row r="97" spans="1:16" s="23" customFormat="1" x14ac:dyDescent="0.3">
      <c r="A97" s="37"/>
      <c r="B97" s="23" t="s">
        <v>48</v>
      </c>
      <c r="C97" s="23">
        <f t="shared" ref="C97:P97" si="10">(C19+C55+C87+C72+C79+C64+C47+C38+C95+C28)/10</f>
        <v>647</v>
      </c>
      <c r="D97" s="44">
        <f t="shared" si="10"/>
        <v>100.00000000000003</v>
      </c>
      <c r="E97" s="23">
        <f t="shared" si="10"/>
        <v>24.786000000000001</v>
      </c>
      <c r="F97" s="23">
        <f t="shared" si="10"/>
        <v>23.546000000000003</v>
      </c>
      <c r="G97" s="23">
        <f t="shared" si="10"/>
        <v>97.131</v>
      </c>
      <c r="H97" s="23">
        <f t="shared" si="10"/>
        <v>844.55300000000011</v>
      </c>
      <c r="I97" s="23">
        <f t="shared" si="10"/>
        <v>223.87999999999997</v>
      </c>
      <c r="J97" s="23">
        <f t="shared" si="10"/>
        <v>129.02100000000002</v>
      </c>
      <c r="K97" s="23">
        <f t="shared" si="10"/>
        <v>431.09100000000001</v>
      </c>
      <c r="L97" s="23">
        <f t="shared" si="10"/>
        <v>7.2653999999999996</v>
      </c>
      <c r="M97" s="23">
        <f t="shared" si="10"/>
        <v>0.378</v>
      </c>
      <c r="N97" s="23">
        <f t="shared" si="10"/>
        <v>0.45390000000000008</v>
      </c>
      <c r="O97" s="23">
        <f t="shared" si="10"/>
        <v>29.346999999999998</v>
      </c>
      <c r="P97" s="23">
        <f t="shared" si="10"/>
        <v>709.76700000000005</v>
      </c>
    </row>
    <row r="99" spans="1:16" x14ac:dyDescent="0.3">
      <c r="B99" s="21" t="s">
        <v>67</v>
      </c>
    </row>
    <row r="100" spans="1:16" s="23" customFormat="1" x14ac:dyDescent="0.3"/>
    <row r="101" spans="1:16" x14ac:dyDescent="0.3">
      <c r="B101" s="21" t="s">
        <v>49</v>
      </c>
    </row>
    <row r="102" spans="1:16" x14ac:dyDescent="0.3">
      <c r="B102" s="21" t="s">
        <v>50</v>
      </c>
    </row>
    <row r="103" spans="1:16" x14ac:dyDescent="0.3">
      <c r="B103" s="21" t="s">
        <v>51</v>
      </c>
    </row>
    <row r="104" spans="1:16" x14ac:dyDescent="0.3">
      <c r="B104" s="21" t="s">
        <v>52</v>
      </c>
    </row>
    <row r="105" spans="1:16" x14ac:dyDescent="0.3">
      <c r="B105" s="21" t="s">
        <v>53</v>
      </c>
    </row>
    <row r="106" spans="1:16" x14ac:dyDescent="0.3">
      <c r="B106" s="21" t="s">
        <v>54</v>
      </c>
    </row>
    <row r="107" spans="1:16" x14ac:dyDescent="0.3">
      <c r="B107" s="21" t="s">
        <v>55</v>
      </c>
    </row>
  </sheetData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workbookViewId="0">
      <selection activeCell="I16" sqref="I16"/>
    </sheetView>
  </sheetViews>
  <sheetFormatPr defaultRowHeight="18.75" x14ac:dyDescent="0.3"/>
  <cols>
    <col min="1" max="1" width="13.42578125" style="21" customWidth="1"/>
    <col min="2" max="2" width="48.85546875" style="21" customWidth="1"/>
    <col min="3" max="3" width="10.7109375" style="21" customWidth="1"/>
    <col min="4" max="4" width="10.28515625" style="21" customWidth="1"/>
    <col min="5" max="5" width="10.42578125" style="21" customWidth="1"/>
    <col min="6" max="6" width="9.140625" style="21"/>
    <col min="7" max="7" width="10" style="21" customWidth="1"/>
    <col min="8" max="8" width="11.7109375" style="21" customWidth="1"/>
    <col min="9" max="11" width="9.140625" style="21"/>
    <col min="12" max="12" width="9.5703125" style="21" customWidth="1"/>
    <col min="13" max="15" width="9.140625" style="21"/>
    <col min="16" max="16" width="13.140625" style="21" customWidth="1"/>
    <col min="17" max="16384" width="9.140625" style="21"/>
  </cols>
  <sheetData>
    <row r="1" spans="1:17" x14ac:dyDescent="0.3">
      <c r="P1" s="22" t="s">
        <v>0</v>
      </c>
      <c r="Q1" s="22"/>
    </row>
    <row r="2" spans="1:17" x14ac:dyDescent="0.3">
      <c r="P2" s="22" t="s">
        <v>87</v>
      </c>
      <c r="Q2" s="22"/>
    </row>
    <row r="3" spans="1:17" x14ac:dyDescent="0.3">
      <c r="P3" s="22" t="s">
        <v>88</v>
      </c>
      <c r="Q3" s="22"/>
    </row>
    <row r="4" spans="1:17" x14ac:dyDescent="0.3">
      <c r="P4" s="19" t="s">
        <v>85</v>
      </c>
      <c r="Q4" s="22"/>
    </row>
    <row r="7" spans="1:17" x14ac:dyDescent="0.3">
      <c r="C7" s="23" t="s">
        <v>1</v>
      </c>
    </row>
    <row r="8" spans="1:17" x14ac:dyDescent="0.3">
      <c r="C8" s="21" t="s">
        <v>84</v>
      </c>
    </row>
    <row r="9" spans="1:17" x14ac:dyDescent="0.3">
      <c r="C9" s="21" t="s">
        <v>80</v>
      </c>
    </row>
    <row r="10" spans="1:17" x14ac:dyDescent="0.3">
      <c r="A10" s="24" t="s">
        <v>2</v>
      </c>
      <c r="B10" s="25" t="s">
        <v>3</v>
      </c>
      <c r="C10" s="25" t="s">
        <v>4</v>
      </c>
      <c r="D10" s="25" t="s">
        <v>5</v>
      </c>
      <c r="E10" s="24" t="s">
        <v>6</v>
      </c>
      <c r="F10" s="24" t="s">
        <v>7</v>
      </c>
      <c r="G10" s="24" t="s">
        <v>8</v>
      </c>
      <c r="H10" s="26" t="s">
        <v>9</v>
      </c>
      <c r="I10" s="26" t="s">
        <v>10</v>
      </c>
      <c r="J10" s="26" t="s">
        <v>11</v>
      </c>
      <c r="K10" s="26" t="s">
        <v>12</v>
      </c>
      <c r="L10" s="26" t="s">
        <v>13</v>
      </c>
      <c r="M10" s="26" t="s">
        <v>14</v>
      </c>
      <c r="N10" s="26" t="s">
        <v>15</v>
      </c>
      <c r="O10" s="26" t="s">
        <v>16</v>
      </c>
      <c r="P10" s="24" t="s">
        <v>17</v>
      </c>
    </row>
    <row r="11" spans="1:17" x14ac:dyDescent="0.3">
      <c r="A11" s="23"/>
      <c r="B11" s="23" t="s">
        <v>56</v>
      </c>
    </row>
    <row r="12" spans="1:17" ht="21.75" customHeight="1" x14ac:dyDescent="0.3">
      <c r="A12" s="27" t="s">
        <v>70</v>
      </c>
      <c r="B12" s="24" t="s">
        <v>71</v>
      </c>
      <c r="C12" s="27">
        <v>130</v>
      </c>
      <c r="D12" s="27">
        <v>49.32</v>
      </c>
      <c r="E12" s="24">
        <v>11.49</v>
      </c>
      <c r="F12" s="24">
        <v>11.15</v>
      </c>
      <c r="G12" s="24">
        <v>11.99</v>
      </c>
      <c r="H12" s="24">
        <v>151.6</v>
      </c>
      <c r="I12" s="24">
        <v>23.65</v>
      </c>
      <c r="J12" s="24">
        <v>16.5</v>
      </c>
      <c r="K12" s="24">
        <v>85.51</v>
      </c>
      <c r="L12" s="24">
        <v>0.88</v>
      </c>
      <c r="M12" s="24">
        <v>0.19</v>
      </c>
      <c r="N12" s="24">
        <v>7.0000000000000007E-2</v>
      </c>
      <c r="O12" s="39">
        <v>0.41</v>
      </c>
      <c r="P12" s="24">
        <v>315</v>
      </c>
    </row>
    <row r="13" spans="1:17" x14ac:dyDescent="0.3">
      <c r="A13" s="24">
        <v>171</v>
      </c>
      <c r="B13" s="24" t="s">
        <v>30</v>
      </c>
      <c r="C13" s="27">
        <v>200</v>
      </c>
      <c r="D13" s="27">
        <v>9.2899999999999991</v>
      </c>
      <c r="E13" s="24">
        <v>5.97</v>
      </c>
      <c r="F13" s="24">
        <v>4.33</v>
      </c>
      <c r="G13" s="24">
        <v>42.68</v>
      </c>
      <c r="H13" s="24">
        <v>111.23</v>
      </c>
      <c r="I13" s="24">
        <v>39.32</v>
      </c>
      <c r="J13" s="24">
        <v>27.43</v>
      </c>
      <c r="K13" s="24">
        <v>207.25</v>
      </c>
      <c r="L13" s="24">
        <v>1.22</v>
      </c>
      <c r="M13" s="24">
        <v>0.05</v>
      </c>
      <c r="N13" s="24">
        <v>0.04</v>
      </c>
      <c r="O13" s="24">
        <v>0</v>
      </c>
      <c r="P13" s="24">
        <v>233.2</v>
      </c>
    </row>
    <row r="14" spans="1:17" x14ac:dyDescent="0.3">
      <c r="A14" s="24">
        <v>376</v>
      </c>
      <c r="B14" s="24" t="s">
        <v>27</v>
      </c>
      <c r="C14" s="27">
        <v>200</v>
      </c>
      <c r="D14" s="27">
        <v>1.92</v>
      </c>
      <c r="E14" s="24">
        <v>7.0000000000000007E-2</v>
      </c>
      <c r="F14" s="24">
        <v>0.02</v>
      </c>
      <c r="G14" s="24">
        <v>15</v>
      </c>
      <c r="H14" s="24">
        <v>8.6</v>
      </c>
      <c r="I14" s="24">
        <v>11.1</v>
      </c>
      <c r="J14" s="24">
        <v>1.4</v>
      </c>
      <c r="K14" s="24">
        <v>2.8</v>
      </c>
      <c r="L14" s="24">
        <v>0.28000000000000003</v>
      </c>
      <c r="M14" s="40">
        <v>0</v>
      </c>
      <c r="N14" s="40">
        <v>0</v>
      </c>
      <c r="O14" s="24">
        <v>0.03</v>
      </c>
      <c r="P14" s="24">
        <v>60</v>
      </c>
    </row>
    <row r="15" spans="1:17" x14ac:dyDescent="0.3">
      <c r="A15" s="29"/>
      <c r="B15" s="28" t="s">
        <v>76</v>
      </c>
      <c r="C15" s="29">
        <v>200</v>
      </c>
      <c r="D15" s="29">
        <v>61.64</v>
      </c>
      <c r="E15" s="28">
        <v>5.8</v>
      </c>
      <c r="F15" s="28">
        <v>5</v>
      </c>
      <c r="G15" s="28">
        <v>9.6</v>
      </c>
      <c r="H15" s="28">
        <v>292</v>
      </c>
      <c r="I15" s="28">
        <v>240</v>
      </c>
      <c r="J15" s="28">
        <v>28</v>
      </c>
      <c r="K15" s="28">
        <v>180</v>
      </c>
      <c r="L15" s="28">
        <v>0.2</v>
      </c>
      <c r="M15" s="28">
        <v>0.04</v>
      </c>
      <c r="N15" s="28">
        <v>0.26</v>
      </c>
      <c r="O15" s="28">
        <v>1.2</v>
      </c>
      <c r="P15" s="28">
        <v>108</v>
      </c>
    </row>
    <row r="16" spans="1:17" s="30" customFormat="1" x14ac:dyDescent="0.3">
      <c r="A16" s="24">
        <v>0</v>
      </c>
      <c r="B16" s="24" t="s">
        <v>22</v>
      </c>
      <c r="C16" s="27">
        <v>30</v>
      </c>
      <c r="D16" s="27">
        <v>2.79</v>
      </c>
      <c r="E16" s="24">
        <f>0.056*C16</f>
        <v>1.68</v>
      </c>
      <c r="F16" s="24">
        <f>0.011*C16</f>
        <v>0.32999999999999996</v>
      </c>
      <c r="G16" s="24">
        <f>0.494*C16</f>
        <v>14.82</v>
      </c>
      <c r="H16" s="39">
        <v>0</v>
      </c>
      <c r="I16" s="24">
        <f>0.23*C16</f>
        <v>6.9</v>
      </c>
      <c r="J16" s="24">
        <f>0.25*C16</f>
        <v>7.5</v>
      </c>
      <c r="K16" s="24">
        <f>1.06*C16</f>
        <v>31.8</v>
      </c>
      <c r="L16" s="24">
        <f>0.031*C16</f>
        <v>0.92999999999999994</v>
      </c>
      <c r="M16" s="24">
        <f>0.0012*C16</f>
        <v>3.5999999999999997E-2</v>
      </c>
      <c r="N16" s="39">
        <v>0</v>
      </c>
      <c r="O16" s="39">
        <v>0</v>
      </c>
      <c r="P16" s="24">
        <f>2.299*C16</f>
        <v>68.97</v>
      </c>
    </row>
    <row r="17" spans="1:16" x14ac:dyDescent="0.3">
      <c r="A17" s="24">
        <v>0</v>
      </c>
      <c r="B17" s="24" t="s">
        <v>28</v>
      </c>
      <c r="C17" s="27">
        <v>30</v>
      </c>
      <c r="D17" s="27">
        <v>2.79</v>
      </c>
      <c r="E17" s="24">
        <f>0.079*C17</f>
        <v>2.37</v>
      </c>
      <c r="F17" s="24">
        <f>0.01*C17</f>
        <v>0.3</v>
      </c>
      <c r="G17" s="24">
        <f>0.483*C17</f>
        <v>14.49</v>
      </c>
      <c r="H17" s="39">
        <v>0</v>
      </c>
      <c r="I17" s="24">
        <f>0.23*C17</f>
        <v>6.9</v>
      </c>
      <c r="J17" s="24">
        <f>0.33*C17</f>
        <v>9.9</v>
      </c>
      <c r="K17" s="24">
        <f>0.87*C17</f>
        <v>26.1</v>
      </c>
      <c r="L17" s="24">
        <f>0.011*C17</f>
        <v>0.32999999999999996</v>
      </c>
      <c r="M17" s="24">
        <f>0.001*C17</f>
        <v>0.03</v>
      </c>
      <c r="N17" s="39">
        <v>0</v>
      </c>
      <c r="O17" s="39">
        <v>0</v>
      </c>
      <c r="P17" s="24">
        <f>2.338*C17</f>
        <v>70.14</v>
      </c>
    </row>
    <row r="18" spans="1:16" x14ac:dyDescent="0.3">
      <c r="A18" s="24"/>
      <c r="B18" s="24"/>
      <c r="C18" s="27"/>
      <c r="D18" s="27"/>
      <c r="E18" s="24"/>
      <c r="F18" s="24"/>
      <c r="G18" s="24"/>
      <c r="H18" s="39"/>
      <c r="I18" s="24"/>
      <c r="J18" s="24"/>
      <c r="K18" s="24"/>
      <c r="L18" s="24"/>
      <c r="M18" s="24"/>
      <c r="N18" s="39"/>
      <c r="O18" s="39"/>
      <c r="P18" s="24"/>
    </row>
    <row r="19" spans="1:16" s="23" customFormat="1" x14ac:dyDescent="0.3">
      <c r="A19" s="32"/>
      <c r="B19" s="25" t="s">
        <v>23</v>
      </c>
      <c r="C19" s="25">
        <f t="shared" ref="C19:P19" si="0">SUM(C12:C17)</f>
        <v>790</v>
      </c>
      <c r="D19" s="42">
        <f t="shared" si="0"/>
        <v>127.75000000000001</v>
      </c>
      <c r="E19" s="25">
        <f t="shared" si="0"/>
        <v>27.380000000000003</v>
      </c>
      <c r="F19" s="25">
        <f t="shared" si="0"/>
        <v>21.13</v>
      </c>
      <c r="G19" s="25">
        <f t="shared" si="0"/>
        <v>108.58</v>
      </c>
      <c r="H19" s="25">
        <f t="shared" si="0"/>
        <v>563.43000000000006</v>
      </c>
      <c r="I19" s="25">
        <f t="shared" si="0"/>
        <v>327.86999999999995</v>
      </c>
      <c r="J19" s="25">
        <f t="shared" si="0"/>
        <v>90.73</v>
      </c>
      <c r="K19" s="25">
        <f t="shared" si="0"/>
        <v>533.46</v>
      </c>
      <c r="L19" s="25">
        <f t="shared" si="0"/>
        <v>3.84</v>
      </c>
      <c r="M19" s="25">
        <f t="shared" si="0"/>
        <v>0.34599999999999997</v>
      </c>
      <c r="N19" s="25">
        <f t="shared" si="0"/>
        <v>0.37</v>
      </c>
      <c r="O19" s="25">
        <f t="shared" si="0"/>
        <v>1.64</v>
      </c>
      <c r="P19" s="25">
        <f t="shared" si="0"/>
        <v>855.31000000000006</v>
      </c>
    </row>
    <row r="20" spans="1:16" s="23" customFormat="1" x14ac:dyDescent="0.3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 s="23" customFormat="1" x14ac:dyDescent="0.3">
      <c r="A21" s="35"/>
      <c r="B21" s="23" t="s">
        <v>57</v>
      </c>
    </row>
    <row r="22" spans="1:16" x14ac:dyDescent="0.3">
      <c r="A22" s="24">
        <v>260</v>
      </c>
      <c r="B22" s="24" t="s">
        <v>47</v>
      </c>
      <c r="C22" s="27">
        <v>100</v>
      </c>
      <c r="D22" s="27">
        <v>53.81</v>
      </c>
      <c r="E22" s="24">
        <v>20.37</v>
      </c>
      <c r="F22" s="24">
        <v>23.52</v>
      </c>
      <c r="G22" s="24">
        <v>4.05</v>
      </c>
      <c r="H22" s="24">
        <v>436.1</v>
      </c>
      <c r="I22" s="24">
        <v>30.53</v>
      </c>
      <c r="J22" s="24">
        <v>30.84</v>
      </c>
      <c r="K22" s="24">
        <v>215.81</v>
      </c>
      <c r="L22" s="24">
        <v>4.28</v>
      </c>
      <c r="M22" s="24">
        <v>4.2000000000000003E-2</v>
      </c>
      <c r="N22" s="24">
        <v>0.14000000000000001</v>
      </c>
      <c r="O22" s="24">
        <v>1.29</v>
      </c>
      <c r="P22" s="24">
        <v>309.39999999999998</v>
      </c>
    </row>
    <row r="23" spans="1:16" x14ac:dyDescent="0.3">
      <c r="A23" s="24">
        <v>171</v>
      </c>
      <c r="B23" s="24" t="s">
        <v>46</v>
      </c>
      <c r="C23" s="27">
        <v>200</v>
      </c>
      <c r="D23" s="27">
        <v>12.9</v>
      </c>
      <c r="E23" s="24">
        <v>9.9499999999999993</v>
      </c>
      <c r="F23" s="24">
        <v>10.71</v>
      </c>
      <c r="G23" s="24">
        <v>44.85</v>
      </c>
      <c r="H23" s="24">
        <v>300.99</v>
      </c>
      <c r="I23" s="24">
        <v>29.69</v>
      </c>
      <c r="J23" s="24">
        <v>158.09</v>
      </c>
      <c r="K23" s="24">
        <v>236.65</v>
      </c>
      <c r="L23" s="24">
        <v>5.31</v>
      </c>
      <c r="M23" s="24">
        <v>0.23</v>
      </c>
      <c r="N23" s="24">
        <v>0.13500000000000001</v>
      </c>
      <c r="O23" s="39">
        <v>0</v>
      </c>
      <c r="P23" s="24">
        <v>315</v>
      </c>
    </row>
    <row r="24" spans="1:16" s="30" customFormat="1" x14ac:dyDescent="0.3">
      <c r="A24" s="24"/>
      <c r="B24" s="24" t="s">
        <v>26</v>
      </c>
      <c r="C24" s="27">
        <v>50</v>
      </c>
      <c r="D24" s="27">
        <v>13.7</v>
      </c>
      <c r="E24" s="24">
        <v>0.35</v>
      </c>
      <c r="F24" s="24">
        <v>0.05</v>
      </c>
      <c r="G24" s="24">
        <v>0.95</v>
      </c>
      <c r="H24" s="24">
        <v>196</v>
      </c>
      <c r="I24" s="24">
        <v>17</v>
      </c>
      <c r="J24" s="24">
        <v>14</v>
      </c>
      <c r="K24" s="24">
        <v>30</v>
      </c>
      <c r="L24" s="24">
        <v>0.5</v>
      </c>
      <c r="M24" s="24">
        <v>0.03</v>
      </c>
      <c r="N24" s="24">
        <v>0.02</v>
      </c>
      <c r="O24" s="24">
        <v>7</v>
      </c>
      <c r="P24" s="24">
        <v>5.5</v>
      </c>
    </row>
    <row r="25" spans="1:16" x14ac:dyDescent="0.3">
      <c r="A25" s="24">
        <v>376</v>
      </c>
      <c r="B25" s="24" t="s">
        <v>27</v>
      </c>
      <c r="C25" s="27">
        <v>200</v>
      </c>
      <c r="D25" s="27">
        <v>1.92</v>
      </c>
      <c r="E25" s="24">
        <v>7.0000000000000007E-2</v>
      </c>
      <c r="F25" s="24">
        <v>0.02</v>
      </c>
      <c r="G25" s="24">
        <v>15</v>
      </c>
      <c r="H25" s="24">
        <v>8.6</v>
      </c>
      <c r="I25" s="24">
        <v>11.1</v>
      </c>
      <c r="J25" s="24">
        <v>1.4</v>
      </c>
      <c r="K25" s="24">
        <v>2.8</v>
      </c>
      <c r="L25" s="24">
        <v>0.28000000000000003</v>
      </c>
      <c r="M25" s="40">
        <v>0</v>
      </c>
      <c r="N25" s="40">
        <v>0</v>
      </c>
      <c r="O25" s="24">
        <v>0.03</v>
      </c>
      <c r="P25" s="24">
        <v>60</v>
      </c>
    </row>
    <row r="26" spans="1:16" x14ac:dyDescent="0.3">
      <c r="A26" s="24">
        <v>0</v>
      </c>
      <c r="B26" s="24" t="s">
        <v>22</v>
      </c>
      <c r="C26" s="27">
        <v>60</v>
      </c>
      <c r="D26" s="27">
        <v>5.58</v>
      </c>
      <c r="E26" s="24">
        <f>0.056*C26</f>
        <v>3.36</v>
      </c>
      <c r="F26" s="24">
        <f>0.011*C26</f>
        <v>0.65999999999999992</v>
      </c>
      <c r="G26" s="24">
        <f>0.494*C26</f>
        <v>29.64</v>
      </c>
      <c r="H26" s="39">
        <v>0</v>
      </c>
      <c r="I26" s="24">
        <f>0.23*C26</f>
        <v>13.8</v>
      </c>
      <c r="J26" s="24">
        <f>0.25*C26</f>
        <v>15</v>
      </c>
      <c r="K26" s="24">
        <f>1.06*C26</f>
        <v>63.6</v>
      </c>
      <c r="L26" s="24">
        <f>0.031*C26</f>
        <v>1.8599999999999999</v>
      </c>
      <c r="M26" s="24">
        <f>0.0012*C26</f>
        <v>7.1999999999999995E-2</v>
      </c>
      <c r="N26" s="39">
        <v>0</v>
      </c>
      <c r="O26" s="39">
        <v>0</v>
      </c>
      <c r="P26" s="24">
        <f>2.299*C26</f>
        <v>137.94</v>
      </c>
    </row>
    <row r="27" spans="1:16" x14ac:dyDescent="0.3">
      <c r="A27" s="24">
        <v>0</v>
      </c>
      <c r="B27" s="24" t="s">
        <v>28</v>
      </c>
      <c r="C27" s="27">
        <v>60</v>
      </c>
      <c r="D27" s="27">
        <v>5.58</v>
      </c>
      <c r="E27" s="24">
        <f>0.079*C27</f>
        <v>4.74</v>
      </c>
      <c r="F27" s="24">
        <f>0.01*C27</f>
        <v>0.6</v>
      </c>
      <c r="G27" s="24">
        <f>0.483*C27</f>
        <v>28.98</v>
      </c>
      <c r="H27" s="39">
        <v>0</v>
      </c>
      <c r="I27" s="24">
        <f>0.23*C27</f>
        <v>13.8</v>
      </c>
      <c r="J27" s="24">
        <f>0.33*C27</f>
        <v>19.8</v>
      </c>
      <c r="K27" s="24">
        <f>0.87*C27</f>
        <v>52.2</v>
      </c>
      <c r="L27" s="24">
        <f>0.011*C27</f>
        <v>0.65999999999999992</v>
      </c>
      <c r="M27" s="24">
        <f>0.001*C27</f>
        <v>0.06</v>
      </c>
      <c r="N27" s="39">
        <v>0</v>
      </c>
      <c r="O27" s="39">
        <v>0</v>
      </c>
      <c r="P27" s="24">
        <f>2.338*C27</f>
        <v>140.28</v>
      </c>
    </row>
    <row r="28" spans="1:16" s="23" customFormat="1" x14ac:dyDescent="0.3">
      <c r="A28" s="35"/>
      <c r="B28" s="23" t="s">
        <v>23</v>
      </c>
      <c r="C28" s="23">
        <f t="shared" ref="C28:P28" si="1">SUM(C22:C27)</f>
        <v>670</v>
      </c>
      <c r="D28" s="23">
        <f t="shared" si="1"/>
        <v>93.490000000000009</v>
      </c>
      <c r="E28" s="23">
        <f t="shared" si="1"/>
        <v>38.840000000000003</v>
      </c>
      <c r="F28" s="23">
        <f t="shared" si="1"/>
        <v>35.56</v>
      </c>
      <c r="G28" s="23">
        <f t="shared" si="1"/>
        <v>123.47</v>
      </c>
      <c r="H28" s="23">
        <f t="shared" si="1"/>
        <v>941.69</v>
      </c>
      <c r="I28" s="23">
        <f t="shared" si="1"/>
        <v>115.91999999999999</v>
      </c>
      <c r="J28" s="23">
        <f t="shared" si="1"/>
        <v>239.13000000000002</v>
      </c>
      <c r="K28" s="23">
        <f t="shared" si="1"/>
        <v>601.06000000000006</v>
      </c>
      <c r="L28" s="23">
        <f t="shared" si="1"/>
        <v>12.889999999999999</v>
      </c>
      <c r="M28" s="23">
        <f t="shared" si="1"/>
        <v>0.43400000000000005</v>
      </c>
      <c r="N28" s="23">
        <f t="shared" si="1"/>
        <v>0.29500000000000004</v>
      </c>
      <c r="O28" s="23">
        <f t="shared" si="1"/>
        <v>8.3199999999999985</v>
      </c>
      <c r="P28" s="23">
        <f t="shared" si="1"/>
        <v>968.11999999999989</v>
      </c>
    </row>
    <row r="29" spans="1:16" s="23" customFormat="1" x14ac:dyDescent="0.3">
      <c r="A29" s="35"/>
    </row>
    <row r="30" spans="1:16" s="23" customFormat="1" x14ac:dyDescent="0.3">
      <c r="A30" s="35"/>
    </row>
    <row r="31" spans="1:16" s="23" customFormat="1" x14ac:dyDescent="0.3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s="23" customFormat="1" x14ac:dyDescent="0.3">
      <c r="A32" s="35"/>
      <c r="B32" s="23" t="s">
        <v>58</v>
      </c>
    </row>
    <row r="33" spans="1:16" x14ac:dyDescent="0.3">
      <c r="A33" s="27">
        <v>244</v>
      </c>
      <c r="B33" s="24" t="s">
        <v>65</v>
      </c>
      <c r="C33" s="27">
        <v>290</v>
      </c>
      <c r="D33" s="27">
        <v>77.099999999999994</v>
      </c>
      <c r="E33" s="24">
        <v>17.260000000000002</v>
      </c>
      <c r="F33" s="24">
        <v>20.32</v>
      </c>
      <c r="G33" s="24">
        <v>44.08</v>
      </c>
      <c r="H33" s="24">
        <v>327</v>
      </c>
      <c r="I33" s="24">
        <v>17.45</v>
      </c>
      <c r="J33" s="24">
        <v>51.38</v>
      </c>
      <c r="K33" s="24">
        <v>231.42</v>
      </c>
      <c r="L33" s="24">
        <v>2.67</v>
      </c>
      <c r="M33" s="24">
        <v>7.0000000000000007E-2</v>
      </c>
      <c r="N33" s="24">
        <v>0.16</v>
      </c>
      <c r="O33" s="24">
        <v>0.63</v>
      </c>
      <c r="P33" s="24">
        <v>443.93</v>
      </c>
    </row>
    <row r="34" spans="1:16" x14ac:dyDescent="0.3">
      <c r="A34" s="24"/>
      <c r="B34" s="24" t="s">
        <v>31</v>
      </c>
      <c r="C34" s="27">
        <v>50</v>
      </c>
      <c r="D34" s="27">
        <v>13.5</v>
      </c>
      <c r="E34" s="24">
        <v>0.3</v>
      </c>
      <c r="F34" s="24">
        <v>0.1</v>
      </c>
      <c r="G34" s="24">
        <v>2.1</v>
      </c>
      <c r="H34" s="24">
        <v>290</v>
      </c>
      <c r="I34" s="24">
        <v>14</v>
      </c>
      <c r="J34" s="24">
        <v>20</v>
      </c>
      <c r="K34" s="24">
        <v>26</v>
      </c>
      <c r="L34" s="24">
        <v>0.9</v>
      </c>
      <c r="M34" s="24">
        <v>0.06</v>
      </c>
      <c r="N34" s="24">
        <v>0.04</v>
      </c>
      <c r="O34" s="24">
        <v>25</v>
      </c>
      <c r="P34" s="24">
        <v>9.9499999999999993</v>
      </c>
    </row>
    <row r="35" spans="1:16" x14ac:dyDescent="0.3">
      <c r="A35" s="24">
        <v>376</v>
      </c>
      <c r="B35" s="24" t="s">
        <v>27</v>
      </c>
      <c r="C35" s="27">
        <v>200</v>
      </c>
      <c r="D35" s="27">
        <v>1.92</v>
      </c>
      <c r="E35" s="24">
        <v>7.0000000000000007E-2</v>
      </c>
      <c r="F35" s="24">
        <v>0.02</v>
      </c>
      <c r="G35" s="24">
        <v>15</v>
      </c>
      <c r="H35" s="24">
        <v>8.6</v>
      </c>
      <c r="I35" s="24">
        <v>11.1</v>
      </c>
      <c r="J35" s="24">
        <v>1.4</v>
      </c>
      <c r="K35" s="24">
        <v>2.8</v>
      </c>
      <c r="L35" s="24">
        <v>0.28000000000000003</v>
      </c>
      <c r="M35" s="40">
        <v>0</v>
      </c>
      <c r="N35" s="40">
        <v>0</v>
      </c>
      <c r="O35" s="24">
        <v>0.03</v>
      </c>
      <c r="P35" s="24">
        <v>60</v>
      </c>
    </row>
    <row r="36" spans="1:16" x14ac:dyDescent="0.3">
      <c r="A36" s="24">
        <v>0</v>
      </c>
      <c r="B36" s="24" t="s">
        <v>22</v>
      </c>
      <c r="C36" s="27">
        <v>60</v>
      </c>
      <c r="D36" s="27">
        <v>5.58</v>
      </c>
      <c r="E36" s="24">
        <f>0.056*C36</f>
        <v>3.36</v>
      </c>
      <c r="F36" s="24">
        <f>0.011*C36</f>
        <v>0.65999999999999992</v>
      </c>
      <c r="G36" s="24">
        <f>0.494*C36</f>
        <v>29.64</v>
      </c>
      <c r="H36" s="39">
        <v>0</v>
      </c>
      <c r="I36" s="24">
        <f>0.23*C36</f>
        <v>13.8</v>
      </c>
      <c r="J36" s="24">
        <f>0.25*C36</f>
        <v>15</v>
      </c>
      <c r="K36" s="24">
        <f>1.06*C36</f>
        <v>63.6</v>
      </c>
      <c r="L36" s="24">
        <f>0.031*C36</f>
        <v>1.8599999999999999</v>
      </c>
      <c r="M36" s="24">
        <f>0.0012*C36</f>
        <v>7.1999999999999995E-2</v>
      </c>
      <c r="N36" s="39">
        <v>0</v>
      </c>
      <c r="O36" s="39">
        <v>0</v>
      </c>
      <c r="P36" s="24">
        <f>2.299*C36</f>
        <v>137.94</v>
      </c>
    </row>
    <row r="37" spans="1:16" x14ac:dyDescent="0.3">
      <c r="A37" s="24">
        <v>0</v>
      </c>
      <c r="B37" s="24" t="s">
        <v>28</v>
      </c>
      <c r="C37" s="27">
        <v>60</v>
      </c>
      <c r="D37" s="27">
        <v>5.58</v>
      </c>
      <c r="E37" s="24">
        <f>0.079*C37</f>
        <v>4.74</v>
      </c>
      <c r="F37" s="24">
        <f>0.01*C37</f>
        <v>0.6</v>
      </c>
      <c r="G37" s="24">
        <f>0.483*C37</f>
        <v>28.98</v>
      </c>
      <c r="H37" s="39">
        <v>0</v>
      </c>
      <c r="I37" s="24">
        <f>0.23*C37</f>
        <v>13.8</v>
      </c>
      <c r="J37" s="24">
        <f>0.33*C37</f>
        <v>19.8</v>
      </c>
      <c r="K37" s="24">
        <f>0.87*C37</f>
        <v>52.2</v>
      </c>
      <c r="L37" s="24">
        <f>0.011*C37</f>
        <v>0.65999999999999992</v>
      </c>
      <c r="M37" s="24">
        <f>0.001*C37</f>
        <v>0.06</v>
      </c>
      <c r="N37" s="39">
        <v>0</v>
      </c>
      <c r="O37" s="39">
        <v>0</v>
      </c>
      <c r="P37" s="24">
        <f>2.338*C37</f>
        <v>140.28</v>
      </c>
    </row>
    <row r="38" spans="1:16" s="23" customFormat="1" x14ac:dyDescent="0.3">
      <c r="A38" s="35"/>
      <c r="B38" s="23" t="s">
        <v>23</v>
      </c>
      <c r="C38" s="23">
        <f t="shared" ref="C38:P38" si="2">SUM(C33:C37)</f>
        <v>660</v>
      </c>
      <c r="D38" s="23">
        <f t="shared" si="2"/>
        <v>103.67999999999999</v>
      </c>
      <c r="E38" s="23">
        <f t="shared" si="2"/>
        <v>25.730000000000004</v>
      </c>
      <c r="F38" s="23">
        <f t="shared" si="2"/>
        <v>21.700000000000003</v>
      </c>
      <c r="G38" s="23">
        <f t="shared" si="2"/>
        <v>119.8</v>
      </c>
      <c r="H38" s="23">
        <f t="shared" si="2"/>
        <v>625.6</v>
      </c>
      <c r="I38" s="23">
        <f t="shared" si="2"/>
        <v>70.149999999999991</v>
      </c>
      <c r="J38" s="23">
        <f t="shared" si="2"/>
        <v>107.58</v>
      </c>
      <c r="K38" s="23">
        <f t="shared" si="2"/>
        <v>376.02</v>
      </c>
      <c r="L38" s="23">
        <f t="shared" si="2"/>
        <v>6.3699999999999992</v>
      </c>
      <c r="M38" s="23">
        <f t="shared" si="2"/>
        <v>0.26200000000000001</v>
      </c>
      <c r="N38" s="23">
        <f t="shared" si="2"/>
        <v>0.2</v>
      </c>
      <c r="O38" s="23">
        <f t="shared" si="2"/>
        <v>25.66</v>
      </c>
      <c r="P38" s="23">
        <f t="shared" si="2"/>
        <v>792.09999999999991</v>
      </c>
    </row>
    <row r="39" spans="1:16" s="23" customFormat="1" x14ac:dyDescent="0.3">
      <c r="A39" s="35"/>
    </row>
    <row r="40" spans="1:16" s="23" customFormat="1" x14ac:dyDescent="0.3">
      <c r="A40" s="35"/>
      <c r="B40" s="23" t="s">
        <v>86</v>
      </c>
    </row>
    <row r="41" spans="1:16" x14ac:dyDescent="0.3">
      <c r="A41" s="24">
        <v>229</v>
      </c>
      <c r="B41" s="24" t="s">
        <v>72</v>
      </c>
      <c r="C41" s="27">
        <v>100</v>
      </c>
      <c r="D41" s="27">
        <v>49.72</v>
      </c>
      <c r="E41" s="24">
        <v>9.75</v>
      </c>
      <c r="F41" s="24">
        <v>4.95</v>
      </c>
      <c r="G41" s="24">
        <v>3.8</v>
      </c>
      <c r="H41" s="24">
        <v>325.20999999999998</v>
      </c>
      <c r="I41" s="24">
        <v>39.07</v>
      </c>
      <c r="J41" s="24">
        <v>48.53</v>
      </c>
      <c r="K41" s="24">
        <v>162.19</v>
      </c>
      <c r="L41" s="24">
        <v>0.85</v>
      </c>
      <c r="M41" s="24">
        <v>0.05</v>
      </c>
      <c r="N41" s="24">
        <v>0.05</v>
      </c>
      <c r="O41" s="24">
        <v>3.73</v>
      </c>
      <c r="P41" s="24">
        <v>105</v>
      </c>
    </row>
    <row r="42" spans="1:16" s="30" customFormat="1" x14ac:dyDescent="0.3">
      <c r="A42" s="24">
        <v>128</v>
      </c>
      <c r="B42" s="24" t="s">
        <v>33</v>
      </c>
      <c r="C42" s="27">
        <v>200</v>
      </c>
      <c r="D42" s="27">
        <v>27.8</v>
      </c>
      <c r="E42" s="24">
        <v>3.77</v>
      </c>
      <c r="F42" s="24">
        <v>8.5</v>
      </c>
      <c r="G42" s="24">
        <v>21.98</v>
      </c>
      <c r="H42" s="24">
        <v>778.68</v>
      </c>
      <c r="I42" s="24">
        <v>50.13</v>
      </c>
      <c r="J42" s="24">
        <v>33.57</v>
      </c>
      <c r="K42" s="24">
        <v>105.5</v>
      </c>
      <c r="L42" s="24">
        <v>1.25</v>
      </c>
      <c r="M42" s="24">
        <v>0.17499999999999999</v>
      </c>
      <c r="N42" s="24">
        <v>0.14000000000000001</v>
      </c>
      <c r="O42" s="24">
        <v>21.81</v>
      </c>
      <c r="P42" s="24">
        <v>212.49</v>
      </c>
    </row>
    <row r="43" spans="1:16" x14ac:dyDescent="0.3">
      <c r="A43" s="24">
        <v>208</v>
      </c>
      <c r="B43" s="24" t="s">
        <v>81</v>
      </c>
      <c r="C43" s="27">
        <v>50</v>
      </c>
      <c r="D43" s="27">
        <v>18.5</v>
      </c>
      <c r="E43" s="24">
        <v>1.5</v>
      </c>
      <c r="F43" s="24">
        <v>2.0099999999999998</v>
      </c>
      <c r="G43" s="24">
        <v>3.68</v>
      </c>
      <c r="H43" s="24">
        <v>190.4</v>
      </c>
      <c r="I43" s="24">
        <v>30.06</v>
      </c>
      <c r="J43" s="24">
        <v>19.57</v>
      </c>
      <c r="K43" s="24">
        <v>67.64</v>
      </c>
      <c r="L43" s="24">
        <v>1.49</v>
      </c>
      <c r="M43" s="40">
        <v>0.02</v>
      </c>
      <c r="N43" s="40">
        <v>0.03</v>
      </c>
      <c r="O43" s="24">
        <v>0</v>
      </c>
      <c r="P43" s="24">
        <v>17.5</v>
      </c>
    </row>
    <row r="44" spans="1:16" x14ac:dyDescent="0.3">
      <c r="A44" s="24">
        <v>377</v>
      </c>
      <c r="B44" s="24" t="s">
        <v>35</v>
      </c>
      <c r="C44" s="27">
        <v>200</v>
      </c>
      <c r="D44" s="27">
        <v>3.16</v>
      </c>
      <c r="E44" s="24">
        <v>0.13</v>
      </c>
      <c r="F44" s="24">
        <v>0.02</v>
      </c>
      <c r="G44" s="24">
        <v>15.2</v>
      </c>
      <c r="H44" s="24">
        <v>21.3</v>
      </c>
      <c r="I44" s="24">
        <v>14.2</v>
      </c>
      <c r="J44" s="24">
        <v>2.4</v>
      </c>
      <c r="K44" s="24">
        <v>4.4000000000000004</v>
      </c>
      <c r="L44" s="24">
        <v>0.36</v>
      </c>
      <c r="M44" s="40">
        <v>0</v>
      </c>
      <c r="N44" s="40">
        <v>0</v>
      </c>
      <c r="O44" s="24">
        <v>2.83</v>
      </c>
      <c r="P44" s="24">
        <v>62</v>
      </c>
    </row>
    <row r="45" spans="1:16" x14ac:dyDescent="0.3">
      <c r="A45" s="24">
        <v>0</v>
      </c>
      <c r="B45" s="24" t="s">
        <v>22</v>
      </c>
      <c r="C45" s="27">
        <v>60</v>
      </c>
      <c r="D45" s="27">
        <v>5.58</v>
      </c>
      <c r="E45" s="24">
        <f>0.056*C45</f>
        <v>3.36</v>
      </c>
      <c r="F45" s="24">
        <f>0.011*C45</f>
        <v>0.65999999999999992</v>
      </c>
      <c r="G45" s="24">
        <f>0.494*C45</f>
        <v>29.64</v>
      </c>
      <c r="H45" s="39">
        <v>0</v>
      </c>
      <c r="I45" s="24">
        <f>0.23*C45</f>
        <v>13.8</v>
      </c>
      <c r="J45" s="24">
        <f>0.25*C45</f>
        <v>15</v>
      </c>
      <c r="K45" s="24">
        <f>1.06*C45</f>
        <v>63.6</v>
      </c>
      <c r="L45" s="24">
        <f>0.031*C45</f>
        <v>1.8599999999999999</v>
      </c>
      <c r="M45" s="24">
        <f>0.0012*C45</f>
        <v>7.1999999999999995E-2</v>
      </c>
      <c r="N45" s="39">
        <v>0</v>
      </c>
      <c r="O45" s="39">
        <v>0</v>
      </c>
      <c r="P45" s="24">
        <f>2.299*C45</f>
        <v>137.94</v>
      </c>
    </row>
    <row r="46" spans="1:16" x14ac:dyDescent="0.3">
      <c r="A46" s="24">
        <v>0</v>
      </c>
      <c r="B46" s="24" t="s">
        <v>28</v>
      </c>
      <c r="C46" s="27">
        <v>60</v>
      </c>
      <c r="D46" s="27">
        <v>5.58</v>
      </c>
      <c r="E46" s="24">
        <f>0.079*C46</f>
        <v>4.74</v>
      </c>
      <c r="F46" s="24">
        <f>0.01*C46</f>
        <v>0.6</v>
      </c>
      <c r="G46" s="24">
        <f>0.483*C46</f>
        <v>28.98</v>
      </c>
      <c r="H46" s="39">
        <v>0</v>
      </c>
      <c r="I46" s="24">
        <f>0.23*C46</f>
        <v>13.8</v>
      </c>
      <c r="J46" s="24">
        <f>0.33*C46</f>
        <v>19.8</v>
      </c>
      <c r="K46" s="24">
        <f>0.87*C46</f>
        <v>52.2</v>
      </c>
      <c r="L46" s="24">
        <f>0.011*C46</f>
        <v>0.65999999999999992</v>
      </c>
      <c r="M46" s="24">
        <f>0.001*C46</f>
        <v>0.06</v>
      </c>
      <c r="N46" s="39">
        <v>0</v>
      </c>
      <c r="O46" s="39">
        <v>0</v>
      </c>
      <c r="P46" s="24">
        <f>2.338*C46</f>
        <v>140.28</v>
      </c>
    </row>
    <row r="47" spans="1:16" s="23" customFormat="1" x14ac:dyDescent="0.3">
      <c r="A47" s="35"/>
      <c r="B47" s="23" t="s">
        <v>23</v>
      </c>
      <c r="C47" s="23">
        <v>610</v>
      </c>
      <c r="D47" s="23">
        <f t="shared" ref="D47:P47" si="3">SUM(D41:D46)</f>
        <v>110.33999999999999</v>
      </c>
      <c r="E47" s="23">
        <f t="shared" si="3"/>
        <v>23.25</v>
      </c>
      <c r="F47" s="23">
        <f t="shared" si="3"/>
        <v>16.739999999999998</v>
      </c>
      <c r="G47" s="23">
        <f t="shared" si="3"/>
        <v>103.28</v>
      </c>
      <c r="H47" s="23">
        <f t="shared" si="3"/>
        <v>1315.59</v>
      </c>
      <c r="I47" s="23">
        <f t="shared" si="3"/>
        <v>161.06000000000003</v>
      </c>
      <c r="J47" s="23">
        <f t="shared" si="3"/>
        <v>138.87</v>
      </c>
      <c r="K47" s="23">
        <f t="shared" si="3"/>
        <v>455.53</v>
      </c>
      <c r="L47" s="23">
        <f t="shared" si="3"/>
        <v>6.47</v>
      </c>
      <c r="M47" s="23">
        <f t="shared" si="3"/>
        <v>0.37699999999999995</v>
      </c>
      <c r="N47" s="23">
        <f t="shared" si="3"/>
        <v>0.22</v>
      </c>
      <c r="O47" s="23">
        <f t="shared" si="3"/>
        <v>28.369999999999997</v>
      </c>
      <c r="P47" s="23">
        <f t="shared" si="3"/>
        <v>675.21</v>
      </c>
    </row>
    <row r="48" spans="1:16" s="23" customFormat="1" x14ac:dyDescent="0.3">
      <c r="A48" s="35"/>
    </row>
    <row r="49" spans="1:16" x14ac:dyDescent="0.3">
      <c r="A49" s="35"/>
      <c r="B49" s="23" t="s">
        <v>60</v>
      </c>
    </row>
    <row r="50" spans="1:16" x14ac:dyDescent="0.3">
      <c r="A50" s="27">
        <v>204</v>
      </c>
      <c r="B50" s="24" t="s">
        <v>75</v>
      </c>
      <c r="C50" s="27">
        <v>240</v>
      </c>
      <c r="D50" s="27">
        <v>40.340000000000003</v>
      </c>
      <c r="E50" s="24">
        <v>16.239999999999998</v>
      </c>
      <c r="F50" s="24">
        <v>19.100000000000001</v>
      </c>
      <c r="G50" s="24">
        <v>40.93</v>
      </c>
      <c r="H50" s="24">
        <v>83.9</v>
      </c>
      <c r="I50" s="24">
        <v>354.24</v>
      </c>
      <c r="J50" s="24">
        <v>24.38</v>
      </c>
      <c r="K50" s="24">
        <v>242.5</v>
      </c>
      <c r="L50" s="24">
        <v>1.48</v>
      </c>
      <c r="M50" s="24">
        <v>0.1</v>
      </c>
      <c r="N50" s="24">
        <v>0.15</v>
      </c>
      <c r="O50" s="39">
        <v>0.27</v>
      </c>
      <c r="P50" s="24">
        <v>401.28</v>
      </c>
    </row>
    <row r="51" spans="1:16" x14ac:dyDescent="0.3">
      <c r="A51" s="24">
        <v>338</v>
      </c>
      <c r="B51" s="24" t="s">
        <v>39</v>
      </c>
      <c r="C51" s="27">
        <v>200</v>
      </c>
      <c r="D51" s="27">
        <v>48</v>
      </c>
      <c r="E51" s="24">
        <v>3</v>
      </c>
      <c r="F51" s="24">
        <v>1</v>
      </c>
      <c r="G51" s="24">
        <v>42</v>
      </c>
      <c r="H51" s="24">
        <v>696</v>
      </c>
      <c r="I51" s="24">
        <v>16</v>
      </c>
      <c r="J51" s="24">
        <v>84</v>
      </c>
      <c r="K51" s="24">
        <v>56</v>
      </c>
      <c r="L51" s="24">
        <v>1.2</v>
      </c>
      <c r="M51" s="24">
        <v>0.08</v>
      </c>
      <c r="N51" s="24">
        <v>0.1</v>
      </c>
      <c r="O51" s="24">
        <v>20</v>
      </c>
      <c r="P51" s="24">
        <v>192</v>
      </c>
    </row>
    <row r="52" spans="1:16" x14ac:dyDescent="0.3">
      <c r="A52" s="24">
        <v>376</v>
      </c>
      <c r="B52" s="24" t="s">
        <v>27</v>
      </c>
      <c r="C52" s="27">
        <v>200</v>
      </c>
      <c r="D52" s="27">
        <v>1.92</v>
      </c>
      <c r="E52" s="24">
        <v>7.0000000000000007E-2</v>
      </c>
      <c r="F52" s="24">
        <v>0.02</v>
      </c>
      <c r="G52" s="24">
        <v>15</v>
      </c>
      <c r="H52" s="24">
        <v>8.6</v>
      </c>
      <c r="I52" s="24">
        <v>11.1</v>
      </c>
      <c r="J52" s="24">
        <v>1.4</v>
      </c>
      <c r="K52" s="24">
        <v>2.8</v>
      </c>
      <c r="L52" s="24">
        <v>0.28000000000000003</v>
      </c>
      <c r="M52" s="40">
        <v>0</v>
      </c>
      <c r="N52" s="40">
        <v>0</v>
      </c>
      <c r="O52" s="24">
        <v>0.03</v>
      </c>
      <c r="P52" s="24">
        <v>60</v>
      </c>
    </row>
    <row r="53" spans="1:16" x14ac:dyDescent="0.3">
      <c r="A53" s="24">
        <v>0</v>
      </c>
      <c r="B53" s="24" t="s">
        <v>22</v>
      </c>
      <c r="C53" s="27">
        <v>60</v>
      </c>
      <c r="D53" s="27">
        <v>5.58</v>
      </c>
      <c r="E53" s="24">
        <f>0.056*C53</f>
        <v>3.36</v>
      </c>
      <c r="F53" s="24">
        <f>0.011*C53</f>
        <v>0.65999999999999992</v>
      </c>
      <c r="G53" s="24">
        <f>0.494*C53</f>
        <v>29.64</v>
      </c>
      <c r="H53" s="39">
        <v>0</v>
      </c>
      <c r="I53" s="24">
        <f>0.23*C53</f>
        <v>13.8</v>
      </c>
      <c r="J53" s="24">
        <f>0.25*C53</f>
        <v>15</v>
      </c>
      <c r="K53" s="24">
        <f>1.06*C53</f>
        <v>63.6</v>
      </c>
      <c r="L53" s="24">
        <f>0.031*C53</f>
        <v>1.8599999999999999</v>
      </c>
      <c r="M53" s="24">
        <f>0.0012*C53</f>
        <v>7.1999999999999995E-2</v>
      </c>
      <c r="N53" s="39">
        <v>0</v>
      </c>
      <c r="O53" s="39">
        <v>0</v>
      </c>
      <c r="P53" s="24">
        <f>2.299*C53</f>
        <v>137.94</v>
      </c>
    </row>
    <row r="54" spans="1:16" x14ac:dyDescent="0.3">
      <c r="A54" s="24">
        <v>0</v>
      </c>
      <c r="B54" s="24" t="s">
        <v>28</v>
      </c>
      <c r="C54" s="27">
        <v>60</v>
      </c>
      <c r="D54" s="27">
        <v>5.58</v>
      </c>
      <c r="E54" s="24">
        <f>0.079*C54</f>
        <v>4.74</v>
      </c>
      <c r="F54" s="24">
        <f>0.01*C54</f>
        <v>0.6</v>
      </c>
      <c r="G54" s="24">
        <f>0.483*C54</f>
        <v>28.98</v>
      </c>
      <c r="H54" s="39">
        <v>0</v>
      </c>
      <c r="I54" s="24">
        <f>0.23*C54</f>
        <v>13.8</v>
      </c>
      <c r="J54" s="24">
        <f>0.33*C54</f>
        <v>19.8</v>
      </c>
      <c r="K54" s="24">
        <f>0.87*C54</f>
        <v>52.2</v>
      </c>
      <c r="L54" s="24">
        <f>0.011*C54</f>
        <v>0.65999999999999992</v>
      </c>
      <c r="M54" s="24">
        <f>0.001*C54</f>
        <v>0.06</v>
      </c>
      <c r="N54" s="39">
        <v>0</v>
      </c>
      <c r="O54" s="39">
        <v>0</v>
      </c>
      <c r="P54" s="24">
        <f>2.338*C54</f>
        <v>140.28</v>
      </c>
    </row>
    <row r="55" spans="1:16" s="23" customFormat="1" x14ac:dyDescent="0.3">
      <c r="A55" s="36"/>
      <c r="B55" s="23" t="s">
        <v>23</v>
      </c>
      <c r="C55" s="23">
        <f t="shared" ref="C55:P55" si="4">SUM(C50:C54)</f>
        <v>760</v>
      </c>
      <c r="D55" s="23">
        <f t="shared" si="4"/>
        <v>101.42</v>
      </c>
      <c r="E55" s="23">
        <f t="shared" si="4"/>
        <v>27.409999999999997</v>
      </c>
      <c r="F55" s="23">
        <f t="shared" si="4"/>
        <v>21.380000000000003</v>
      </c>
      <c r="G55" s="23">
        <f t="shared" si="4"/>
        <v>156.55000000000001</v>
      </c>
      <c r="H55" s="23">
        <f t="shared" si="4"/>
        <v>788.5</v>
      </c>
      <c r="I55" s="23">
        <f t="shared" si="4"/>
        <v>408.94000000000005</v>
      </c>
      <c r="J55" s="23">
        <f t="shared" si="4"/>
        <v>144.58000000000001</v>
      </c>
      <c r="K55" s="23">
        <f t="shared" si="4"/>
        <v>417.1</v>
      </c>
      <c r="L55" s="23">
        <f t="shared" si="4"/>
        <v>5.48</v>
      </c>
      <c r="M55" s="23">
        <f t="shared" si="4"/>
        <v>0.312</v>
      </c>
      <c r="N55" s="23">
        <f t="shared" si="4"/>
        <v>0.25</v>
      </c>
      <c r="O55" s="23">
        <f t="shared" si="4"/>
        <v>20.3</v>
      </c>
      <c r="P55" s="23">
        <f t="shared" si="4"/>
        <v>931.5</v>
      </c>
    </row>
    <row r="56" spans="1:16" s="23" customFormat="1" x14ac:dyDescent="0.3">
      <c r="A56" s="35"/>
      <c r="B56" s="23" t="s">
        <v>61</v>
      </c>
    </row>
    <row r="57" spans="1:16" x14ac:dyDescent="0.3">
      <c r="A57" s="27">
        <v>268</v>
      </c>
      <c r="B57" s="24" t="s">
        <v>43</v>
      </c>
      <c r="C57" s="27">
        <v>105</v>
      </c>
      <c r="D57" s="27">
        <v>55.05</v>
      </c>
      <c r="E57" s="24">
        <v>16.38</v>
      </c>
      <c r="F57" s="24">
        <v>20.58</v>
      </c>
      <c r="G57" s="24">
        <v>14.125</v>
      </c>
      <c r="H57" s="24">
        <v>195.42</v>
      </c>
      <c r="I57" s="24">
        <v>41.94</v>
      </c>
      <c r="J57" s="24">
        <v>55.78</v>
      </c>
      <c r="K57" s="24">
        <v>187.3</v>
      </c>
      <c r="L57" s="24">
        <v>2.79</v>
      </c>
      <c r="M57" s="24">
        <v>0.08</v>
      </c>
      <c r="N57" s="24">
        <v>0.14499999999999999</v>
      </c>
      <c r="O57" s="24">
        <v>0.34</v>
      </c>
      <c r="P57" s="24">
        <v>311</v>
      </c>
    </row>
    <row r="58" spans="1:16" x14ac:dyDescent="0.3">
      <c r="A58" s="24">
        <v>199</v>
      </c>
      <c r="B58" s="24" t="s">
        <v>79</v>
      </c>
      <c r="C58" s="27">
        <v>200</v>
      </c>
      <c r="D58" s="27">
        <v>12.7</v>
      </c>
      <c r="E58" s="24">
        <v>17.690000000000001</v>
      </c>
      <c r="F58" s="24">
        <v>5.47</v>
      </c>
      <c r="G58" s="24">
        <v>45.47</v>
      </c>
      <c r="H58" s="24">
        <v>778.3</v>
      </c>
      <c r="I58" s="24">
        <v>122</v>
      </c>
      <c r="J58" s="24">
        <v>80.2</v>
      </c>
      <c r="K58" s="24">
        <v>275.60000000000002</v>
      </c>
      <c r="L58" s="24">
        <v>6.09</v>
      </c>
      <c r="M58" s="24">
        <v>0.64</v>
      </c>
      <c r="N58" s="24">
        <v>0.13200000000000001</v>
      </c>
      <c r="O58" s="41">
        <v>0</v>
      </c>
      <c r="P58" s="24">
        <v>300.14999999999998</v>
      </c>
    </row>
    <row r="59" spans="1:16" x14ac:dyDescent="0.3">
      <c r="A59" s="24"/>
      <c r="B59" s="24" t="s">
        <v>77</v>
      </c>
      <c r="C59" s="27">
        <v>50</v>
      </c>
      <c r="D59" s="27">
        <v>18.5</v>
      </c>
      <c r="E59" s="24">
        <v>1.75</v>
      </c>
      <c r="F59" s="24">
        <v>7.8</v>
      </c>
      <c r="G59" s="24">
        <v>36.1</v>
      </c>
      <c r="H59" s="24">
        <v>10.34</v>
      </c>
      <c r="I59" s="24">
        <v>17.5</v>
      </c>
      <c r="J59" s="24">
        <v>8.5</v>
      </c>
      <c r="K59" s="24">
        <v>3.44</v>
      </c>
      <c r="L59" s="24">
        <v>1.85</v>
      </c>
      <c r="M59" s="24">
        <v>1.2E-2</v>
      </c>
      <c r="N59" s="24">
        <v>5.6000000000000001E-2</v>
      </c>
      <c r="O59" s="24">
        <v>0</v>
      </c>
      <c r="P59" s="24">
        <v>212</v>
      </c>
    </row>
    <row r="60" spans="1:16" x14ac:dyDescent="0.3">
      <c r="A60" s="24"/>
      <c r="B60" s="24" t="s">
        <v>44</v>
      </c>
      <c r="C60" s="27">
        <v>200</v>
      </c>
      <c r="D60" s="27">
        <v>23.9</v>
      </c>
      <c r="E60" s="24">
        <v>7.0000000000000007E-2</v>
      </c>
      <c r="F60" s="24">
        <v>0.01</v>
      </c>
      <c r="G60" s="24">
        <v>15.31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24">
        <v>61.62</v>
      </c>
    </row>
    <row r="61" spans="1:16" x14ac:dyDescent="0.3">
      <c r="A61" s="24">
        <v>382</v>
      </c>
      <c r="B61" s="24" t="s">
        <v>38</v>
      </c>
      <c r="C61" s="27">
        <v>200</v>
      </c>
      <c r="D61" s="27">
        <v>17.91</v>
      </c>
      <c r="E61" s="24">
        <v>4.01</v>
      </c>
      <c r="F61" s="24">
        <v>3.54</v>
      </c>
      <c r="G61" s="24">
        <v>17.579999999999998</v>
      </c>
      <c r="H61" s="24">
        <v>216.34</v>
      </c>
      <c r="I61" s="24">
        <v>152.22</v>
      </c>
      <c r="J61" s="24">
        <v>21.34</v>
      </c>
      <c r="K61" s="24">
        <v>124.56</v>
      </c>
      <c r="L61" s="24">
        <v>0.48</v>
      </c>
      <c r="M61" s="24">
        <v>5.6000000000000001E-2</v>
      </c>
      <c r="N61" s="24">
        <v>0.19</v>
      </c>
      <c r="O61" s="24">
        <v>1.59</v>
      </c>
      <c r="P61" s="24">
        <v>118.6</v>
      </c>
    </row>
    <row r="62" spans="1:16" x14ac:dyDescent="0.3">
      <c r="A62" s="24">
        <v>0</v>
      </c>
      <c r="B62" s="24" t="s">
        <v>28</v>
      </c>
      <c r="C62" s="27">
        <v>60</v>
      </c>
      <c r="D62" s="27">
        <v>5.58</v>
      </c>
      <c r="E62" s="24">
        <f>0.079*C62</f>
        <v>4.74</v>
      </c>
      <c r="F62" s="24">
        <f>0.01*C62</f>
        <v>0.6</v>
      </c>
      <c r="G62" s="24">
        <f>0.483*C62</f>
        <v>28.98</v>
      </c>
      <c r="H62" s="39">
        <v>0</v>
      </c>
      <c r="I62" s="24">
        <f>0.23*C62</f>
        <v>13.8</v>
      </c>
      <c r="J62" s="24">
        <f>0.33*C62</f>
        <v>19.8</v>
      </c>
      <c r="K62" s="24">
        <f>0.87*C62</f>
        <v>52.2</v>
      </c>
      <c r="L62" s="24">
        <f>0.011*C62</f>
        <v>0.65999999999999992</v>
      </c>
      <c r="M62" s="24">
        <f>0.001*C62</f>
        <v>0.06</v>
      </c>
      <c r="N62" s="39">
        <v>0</v>
      </c>
      <c r="O62" s="39">
        <v>0</v>
      </c>
      <c r="P62" s="24">
        <f>2.338*C62</f>
        <v>140.28</v>
      </c>
    </row>
    <row r="63" spans="1:16" x14ac:dyDescent="0.3">
      <c r="A63" s="24">
        <v>0</v>
      </c>
      <c r="B63" s="24" t="s">
        <v>22</v>
      </c>
      <c r="C63" s="27">
        <v>60</v>
      </c>
      <c r="D63" s="27">
        <v>5.58</v>
      </c>
      <c r="E63" s="24">
        <f>0.056*C63</f>
        <v>3.36</v>
      </c>
      <c r="F63" s="24">
        <f>0.011*C63</f>
        <v>0.65999999999999992</v>
      </c>
      <c r="G63" s="24">
        <f>0.494*C63</f>
        <v>29.64</v>
      </c>
      <c r="H63" s="39">
        <v>0</v>
      </c>
      <c r="I63" s="24">
        <f>0.23*C63</f>
        <v>13.8</v>
      </c>
      <c r="J63" s="24">
        <f>0.25*C63</f>
        <v>15</v>
      </c>
      <c r="K63" s="24">
        <f>1.06*C63</f>
        <v>63.6</v>
      </c>
      <c r="L63" s="24">
        <f>0.031*C63</f>
        <v>1.8599999999999999</v>
      </c>
      <c r="M63" s="24">
        <f>0.0012*C63</f>
        <v>7.1999999999999995E-2</v>
      </c>
      <c r="N63" s="39">
        <v>0</v>
      </c>
      <c r="O63" s="39">
        <v>0</v>
      </c>
      <c r="P63" s="24">
        <f>2.299*C63</f>
        <v>137.94</v>
      </c>
    </row>
    <row r="64" spans="1:16" s="23" customFormat="1" x14ac:dyDescent="0.3">
      <c r="A64" s="35"/>
      <c r="B64" s="23" t="s">
        <v>23</v>
      </c>
      <c r="C64" s="23">
        <f t="shared" ref="C64:P64" si="5">SUM(C57:C63)</f>
        <v>875</v>
      </c>
      <c r="D64" s="23">
        <f t="shared" si="5"/>
        <v>139.22000000000003</v>
      </c>
      <c r="E64" s="23">
        <f t="shared" si="5"/>
        <v>48</v>
      </c>
      <c r="F64" s="23">
        <f t="shared" si="5"/>
        <v>38.659999999999989</v>
      </c>
      <c r="G64" s="23">
        <f t="shared" si="5"/>
        <v>187.20499999999998</v>
      </c>
      <c r="H64" s="23">
        <f t="shared" si="5"/>
        <v>1200.3999999999999</v>
      </c>
      <c r="I64" s="23">
        <f t="shared" si="5"/>
        <v>361.26</v>
      </c>
      <c r="J64" s="23">
        <f t="shared" si="5"/>
        <v>200.62000000000003</v>
      </c>
      <c r="K64" s="23">
        <f t="shared" si="5"/>
        <v>706.70000000000016</v>
      </c>
      <c r="L64" s="23">
        <f t="shared" si="5"/>
        <v>13.729999999999999</v>
      </c>
      <c r="M64" s="23">
        <f t="shared" si="5"/>
        <v>0.92</v>
      </c>
      <c r="N64" s="23">
        <f t="shared" si="5"/>
        <v>0.52300000000000002</v>
      </c>
      <c r="O64" s="23">
        <f t="shared" si="5"/>
        <v>1.9300000000000002</v>
      </c>
      <c r="P64" s="23">
        <f t="shared" si="5"/>
        <v>1281.5900000000001</v>
      </c>
    </row>
    <row r="65" spans="1:16" x14ac:dyDescent="0.3">
      <c r="A65" s="35"/>
      <c r="B65" s="23" t="s">
        <v>62</v>
      </c>
    </row>
    <row r="66" spans="1:16" x14ac:dyDescent="0.3">
      <c r="A66" s="24">
        <v>260</v>
      </c>
      <c r="B66" s="24" t="s">
        <v>47</v>
      </c>
      <c r="C66" s="27">
        <v>100</v>
      </c>
      <c r="D66" s="27">
        <v>53.81</v>
      </c>
      <c r="E66" s="24">
        <v>20.37</v>
      </c>
      <c r="F66" s="24">
        <v>23.52</v>
      </c>
      <c r="G66" s="24">
        <v>4.05</v>
      </c>
      <c r="H66" s="24">
        <v>436.1</v>
      </c>
      <c r="I66" s="24">
        <v>30.53</v>
      </c>
      <c r="J66" s="24">
        <v>30.84</v>
      </c>
      <c r="K66" s="24">
        <v>215.81</v>
      </c>
      <c r="L66" s="24">
        <v>4.28</v>
      </c>
      <c r="M66" s="24">
        <v>4.2000000000000003E-2</v>
      </c>
      <c r="N66" s="24">
        <v>0.14000000000000001</v>
      </c>
      <c r="O66" s="24">
        <v>1.29</v>
      </c>
      <c r="P66" s="24">
        <v>309.39999999999998</v>
      </c>
    </row>
    <row r="67" spans="1:16" s="30" customFormat="1" x14ac:dyDescent="0.3">
      <c r="A67" s="24">
        <v>171</v>
      </c>
      <c r="B67" s="24" t="s">
        <v>46</v>
      </c>
      <c r="C67" s="27">
        <v>200</v>
      </c>
      <c r="D67" s="27">
        <v>12.9</v>
      </c>
      <c r="E67" s="24">
        <v>9.9499999999999993</v>
      </c>
      <c r="F67" s="24">
        <v>10.71</v>
      </c>
      <c r="G67" s="24">
        <v>44.85</v>
      </c>
      <c r="H67" s="24">
        <v>300.99</v>
      </c>
      <c r="I67" s="24">
        <v>29.69</v>
      </c>
      <c r="J67" s="24">
        <v>158.09</v>
      </c>
      <c r="K67" s="24">
        <v>236.65</v>
      </c>
      <c r="L67" s="24">
        <v>5.31</v>
      </c>
      <c r="M67" s="24">
        <v>0.23</v>
      </c>
      <c r="N67" s="24">
        <v>0.13500000000000001</v>
      </c>
      <c r="O67" s="39">
        <v>0</v>
      </c>
      <c r="P67" s="24">
        <v>315</v>
      </c>
    </row>
    <row r="68" spans="1:16" x14ac:dyDescent="0.3">
      <c r="A68" s="24"/>
      <c r="B68" s="24" t="s">
        <v>26</v>
      </c>
      <c r="C68" s="27">
        <v>50</v>
      </c>
      <c r="D68" s="27">
        <v>13.7</v>
      </c>
      <c r="E68" s="24">
        <v>0.35</v>
      </c>
      <c r="F68" s="24">
        <v>0.05</v>
      </c>
      <c r="G68" s="24">
        <v>0.95</v>
      </c>
      <c r="H68" s="24">
        <v>196</v>
      </c>
      <c r="I68" s="24">
        <v>17</v>
      </c>
      <c r="J68" s="24">
        <v>14</v>
      </c>
      <c r="K68" s="24">
        <v>30</v>
      </c>
      <c r="L68" s="24">
        <v>0.5</v>
      </c>
      <c r="M68" s="24">
        <v>0.03</v>
      </c>
      <c r="N68" s="24">
        <v>0.02</v>
      </c>
      <c r="O68" s="24">
        <v>7</v>
      </c>
      <c r="P68" s="24">
        <v>5.5</v>
      </c>
    </row>
    <row r="69" spans="1:16" x14ac:dyDescent="0.3">
      <c r="A69" s="24">
        <v>376</v>
      </c>
      <c r="B69" s="24" t="s">
        <v>27</v>
      </c>
      <c r="C69" s="27">
        <v>200</v>
      </c>
      <c r="D69" s="27">
        <v>1.92</v>
      </c>
      <c r="E69" s="24">
        <v>7.0000000000000007E-2</v>
      </c>
      <c r="F69" s="24">
        <v>0.02</v>
      </c>
      <c r="G69" s="24">
        <v>15</v>
      </c>
      <c r="H69" s="24">
        <v>8.6</v>
      </c>
      <c r="I69" s="24">
        <v>11.1</v>
      </c>
      <c r="J69" s="24">
        <v>1.4</v>
      </c>
      <c r="K69" s="24">
        <v>2.8</v>
      </c>
      <c r="L69" s="24">
        <v>0.28000000000000003</v>
      </c>
      <c r="M69" s="40">
        <v>0</v>
      </c>
      <c r="N69" s="40">
        <v>0</v>
      </c>
      <c r="O69" s="24">
        <v>0.03</v>
      </c>
      <c r="P69" s="24">
        <v>60</v>
      </c>
    </row>
    <row r="70" spans="1:16" x14ac:dyDescent="0.3">
      <c r="A70" s="24">
        <v>0</v>
      </c>
      <c r="B70" s="24" t="s">
        <v>22</v>
      </c>
      <c r="C70" s="27">
        <v>60</v>
      </c>
      <c r="D70" s="27">
        <v>5.58</v>
      </c>
      <c r="E70" s="24">
        <f>0.056*C70</f>
        <v>3.36</v>
      </c>
      <c r="F70" s="24">
        <f>0.011*C70</f>
        <v>0.65999999999999992</v>
      </c>
      <c r="G70" s="24">
        <f>0.494*C70</f>
        <v>29.64</v>
      </c>
      <c r="H70" s="39">
        <v>0</v>
      </c>
      <c r="I70" s="24">
        <f>0.23*C70</f>
        <v>13.8</v>
      </c>
      <c r="J70" s="24">
        <f>0.25*C70</f>
        <v>15</v>
      </c>
      <c r="K70" s="24">
        <f>1.06*C70</f>
        <v>63.6</v>
      </c>
      <c r="L70" s="24">
        <f>0.031*C70</f>
        <v>1.8599999999999999</v>
      </c>
      <c r="M70" s="24">
        <f>0.0012*C70</f>
        <v>7.1999999999999995E-2</v>
      </c>
      <c r="N70" s="39">
        <v>0</v>
      </c>
      <c r="O70" s="39">
        <v>0</v>
      </c>
      <c r="P70" s="24">
        <f>2.299*C70</f>
        <v>137.94</v>
      </c>
    </row>
    <row r="71" spans="1:16" x14ac:dyDescent="0.3">
      <c r="A71" s="24">
        <v>0</v>
      </c>
      <c r="B71" s="24" t="s">
        <v>28</v>
      </c>
      <c r="C71" s="27">
        <v>60</v>
      </c>
      <c r="D71" s="27">
        <v>5.58</v>
      </c>
      <c r="E71" s="24">
        <f>0.079*C71</f>
        <v>4.74</v>
      </c>
      <c r="F71" s="24">
        <f>0.01*C71</f>
        <v>0.6</v>
      </c>
      <c r="G71" s="24">
        <f>0.483*C71</f>
        <v>28.98</v>
      </c>
      <c r="H71" s="39">
        <v>0</v>
      </c>
      <c r="I71" s="24">
        <f>0.23*C71</f>
        <v>13.8</v>
      </c>
      <c r="J71" s="24">
        <f>0.33*C71</f>
        <v>19.8</v>
      </c>
      <c r="K71" s="24">
        <f>0.87*C71</f>
        <v>52.2</v>
      </c>
      <c r="L71" s="24">
        <f>0.011*C71</f>
        <v>0.65999999999999992</v>
      </c>
      <c r="M71" s="24">
        <f>0.001*C71</f>
        <v>0.06</v>
      </c>
      <c r="N71" s="39">
        <v>0</v>
      </c>
      <c r="O71" s="39">
        <v>0</v>
      </c>
      <c r="P71" s="24">
        <f>2.338*C71</f>
        <v>140.28</v>
      </c>
    </row>
    <row r="72" spans="1:16" s="23" customFormat="1" x14ac:dyDescent="0.3">
      <c r="A72" s="35"/>
      <c r="B72" s="23" t="s">
        <v>23</v>
      </c>
      <c r="C72" s="23">
        <f>C71+C70+C69+C68+C67+C66</f>
        <v>670</v>
      </c>
      <c r="D72" s="23">
        <f t="shared" ref="D72:P72" si="6">SUM(D66:D71)</f>
        <v>93.490000000000009</v>
      </c>
      <c r="E72" s="23">
        <f t="shared" si="6"/>
        <v>38.840000000000003</v>
      </c>
      <c r="F72" s="23">
        <f t="shared" si="6"/>
        <v>35.56</v>
      </c>
      <c r="G72" s="23">
        <f t="shared" si="6"/>
        <v>123.47</v>
      </c>
      <c r="H72" s="23">
        <f t="shared" si="6"/>
        <v>941.69</v>
      </c>
      <c r="I72" s="23">
        <f t="shared" si="6"/>
        <v>115.91999999999999</v>
      </c>
      <c r="J72" s="23">
        <f t="shared" si="6"/>
        <v>239.13000000000002</v>
      </c>
      <c r="K72" s="23">
        <f t="shared" si="6"/>
        <v>601.06000000000006</v>
      </c>
      <c r="L72" s="23">
        <f t="shared" si="6"/>
        <v>12.889999999999999</v>
      </c>
      <c r="M72" s="23">
        <f t="shared" si="6"/>
        <v>0.43400000000000005</v>
      </c>
      <c r="N72" s="23">
        <f t="shared" si="6"/>
        <v>0.29500000000000004</v>
      </c>
      <c r="O72" s="23">
        <f t="shared" si="6"/>
        <v>8.3199999999999985</v>
      </c>
      <c r="P72" s="23">
        <f t="shared" si="6"/>
        <v>968.11999999999989</v>
      </c>
    </row>
    <row r="73" spans="1:16" x14ac:dyDescent="0.3">
      <c r="A73" s="35"/>
      <c r="B73" s="23" t="s">
        <v>63</v>
      </c>
    </row>
    <row r="74" spans="1:16" x14ac:dyDescent="0.3">
      <c r="A74" s="27">
        <v>244</v>
      </c>
      <c r="B74" s="24" t="s">
        <v>65</v>
      </c>
      <c r="C74" s="27">
        <v>290</v>
      </c>
      <c r="D74" s="27">
        <v>77.099999999999994</v>
      </c>
      <c r="E74" s="24">
        <v>17.260000000000002</v>
      </c>
      <c r="F74" s="24">
        <v>20.32</v>
      </c>
      <c r="G74" s="24">
        <v>44.08</v>
      </c>
      <c r="H74" s="24">
        <v>327</v>
      </c>
      <c r="I74" s="24">
        <v>17.45</v>
      </c>
      <c r="J74" s="24">
        <v>51.38</v>
      </c>
      <c r="K74" s="24">
        <v>231.42</v>
      </c>
      <c r="L74" s="24">
        <v>2.67</v>
      </c>
      <c r="M74" s="24">
        <v>7.0000000000000007E-2</v>
      </c>
      <c r="N74" s="24">
        <v>0.16</v>
      </c>
      <c r="O74" s="24">
        <v>0.63</v>
      </c>
      <c r="P74" s="24">
        <v>443.93</v>
      </c>
    </row>
    <row r="75" spans="1:16" x14ac:dyDescent="0.3">
      <c r="A75" s="24"/>
      <c r="B75" s="24" t="s">
        <v>31</v>
      </c>
      <c r="C75" s="27">
        <v>50</v>
      </c>
      <c r="D75" s="27">
        <v>13.5</v>
      </c>
      <c r="E75" s="24">
        <v>0.3</v>
      </c>
      <c r="F75" s="24">
        <v>0.1</v>
      </c>
      <c r="G75" s="24">
        <v>2.1</v>
      </c>
      <c r="H75" s="24">
        <v>290</v>
      </c>
      <c r="I75" s="24">
        <v>14</v>
      </c>
      <c r="J75" s="24">
        <v>20</v>
      </c>
      <c r="K75" s="24">
        <v>26</v>
      </c>
      <c r="L75" s="24">
        <v>0.9</v>
      </c>
      <c r="M75" s="24">
        <v>0.06</v>
      </c>
      <c r="N75" s="24">
        <v>0.04</v>
      </c>
      <c r="O75" s="24">
        <v>25</v>
      </c>
      <c r="P75" s="24">
        <v>9.9499999999999993</v>
      </c>
    </row>
    <row r="76" spans="1:16" x14ac:dyDescent="0.3">
      <c r="A76" s="24">
        <v>376</v>
      </c>
      <c r="B76" s="24" t="s">
        <v>27</v>
      </c>
      <c r="C76" s="27">
        <v>200</v>
      </c>
      <c r="D76" s="27">
        <v>1.92</v>
      </c>
      <c r="E76" s="24">
        <v>7.0000000000000007E-2</v>
      </c>
      <c r="F76" s="24">
        <v>0.02</v>
      </c>
      <c r="G76" s="24">
        <v>15</v>
      </c>
      <c r="H76" s="24">
        <v>8.6</v>
      </c>
      <c r="I76" s="24">
        <v>11.1</v>
      </c>
      <c r="J76" s="24">
        <v>1.4</v>
      </c>
      <c r="K76" s="24">
        <v>2.8</v>
      </c>
      <c r="L76" s="24">
        <v>0.28000000000000003</v>
      </c>
      <c r="M76" s="40">
        <v>0</v>
      </c>
      <c r="N76" s="40">
        <v>0</v>
      </c>
      <c r="O76" s="24">
        <v>0.03</v>
      </c>
      <c r="P76" s="24">
        <v>60</v>
      </c>
    </row>
    <row r="77" spans="1:16" x14ac:dyDescent="0.3">
      <c r="A77" s="24">
        <v>0</v>
      </c>
      <c r="B77" s="24" t="s">
        <v>22</v>
      </c>
      <c r="C77" s="27">
        <v>60</v>
      </c>
      <c r="D77" s="27">
        <v>5.58</v>
      </c>
      <c r="E77" s="24">
        <f>0.056*C77</f>
        <v>3.36</v>
      </c>
      <c r="F77" s="24">
        <f>0.011*C77</f>
        <v>0.65999999999999992</v>
      </c>
      <c r="G77" s="24">
        <f>0.494*C77</f>
        <v>29.64</v>
      </c>
      <c r="H77" s="39">
        <v>0</v>
      </c>
      <c r="I77" s="24">
        <f>0.23*C77</f>
        <v>13.8</v>
      </c>
      <c r="J77" s="24">
        <f>0.25*C77</f>
        <v>15</v>
      </c>
      <c r="K77" s="24">
        <f>1.06*C77</f>
        <v>63.6</v>
      </c>
      <c r="L77" s="24">
        <f>0.031*C77</f>
        <v>1.8599999999999999</v>
      </c>
      <c r="M77" s="24">
        <f>0.0012*C77</f>
        <v>7.1999999999999995E-2</v>
      </c>
      <c r="N77" s="39">
        <v>0</v>
      </c>
      <c r="O77" s="39">
        <v>0</v>
      </c>
      <c r="P77" s="24">
        <f>2.299*C77</f>
        <v>137.94</v>
      </c>
    </row>
    <row r="78" spans="1:16" x14ac:dyDescent="0.3">
      <c r="A78" s="24">
        <v>0</v>
      </c>
      <c r="B78" s="24" t="s">
        <v>28</v>
      </c>
      <c r="C78" s="27">
        <v>60</v>
      </c>
      <c r="D78" s="27">
        <v>5.58</v>
      </c>
      <c r="E78" s="24">
        <f>0.079*C78</f>
        <v>4.74</v>
      </c>
      <c r="F78" s="24">
        <f>0.01*C78</f>
        <v>0.6</v>
      </c>
      <c r="G78" s="24">
        <f>0.483*C78</f>
        <v>28.98</v>
      </c>
      <c r="H78" s="39">
        <v>0</v>
      </c>
      <c r="I78" s="24">
        <f>0.23*C78</f>
        <v>13.8</v>
      </c>
      <c r="J78" s="24">
        <f>0.33*C78</f>
        <v>19.8</v>
      </c>
      <c r="K78" s="24">
        <f>0.87*C78</f>
        <v>52.2</v>
      </c>
      <c r="L78" s="24">
        <f>0.011*C78</f>
        <v>0.65999999999999992</v>
      </c>
      <c r="M78" s="24">
        <f>0.001*C78</f>
        <v>0.06</v>
      </c>
      <c r="N78" s="39">
        <v>0</v>
      </c>
      <c r="O78" s="39">
        <v>0</v>
      </c>
      <c r="P78" s="24">
        <f>2.338*C78</f>
        <v>140.28</v>
      </c>
    </row>
    <row r="79" spans="1:16" s="23" customFormat="1" x14ac:dyDescent="0.3">
      <c r="A79" s="35"/>
      <c r="B79" s="23" t="s">
        <v>23</v>
      </c>
      <c r="C79" s="23">
        <f t="shared" ref="C79:P79" si="7">SUM(C74:C78)</f>
        <v>660</v>
      </c>
      <c r="D79" s="23">
        <f t="shared" si="7"/>
        <v>103.67999999999999</v>
      </c>
      <c r="E79" s="23">
        <f t="shared" si="7"/>
        <v>25.730000000000004</v>
      </c>
      <c r="F79" s="23">
        <f t="shared" si="7"/>
        <v>21.700000000000003</v>
      </c>
      <c r="G79" s="23">
        <f t="shared" si="7"/>
        <v>119.8</v>
      </c>
      <c r="H79" s="23">
        <f t="shared" si="7"/>
        <v>625.6</v>
      </c>
      <c r="I79" s="23">
        <f t="shared" si="7"/>
        <v>70.149999999999991</v>
      </c>
      <c r="J79" s="23">
        <f t="shared" si="7"/>
        <v>107.58</v>
      </c>
      <c r="K79" s="23">
        <f t="shared" si="7"/>
        <v>376.02</v>
      </c>
      <c r="L79" s="23">
        <f t="shared" si="7"/>
        <v>6.3699999999999992</v>
      </c>
      <c r="M79" s="23">
        <f t="shared" si="7"/>
        <v>0.26200000000000001</v>
      </c>
      <c r="N79" s="23">
        <f t="shared" si="7"/>
        <v>0.2</v>
      </c>
      <c r="O79" s="23">
        <f t="shared" si="7"/>
        <v>25.66</v>
      </c>
      <c r="P79" s="23">
        <f t="shared" si="7"/>
        <v>792.09999999999991</v>
      </c>
    </row>
    <row r="80" spans="1:16" x14ac:dyDescent="0.3">
      <c r="A80" s="35"/>
      <c r="B80" s="23" t="s">
        <v>73</v>
      </c>
    </row>
    <row r="81" spans="1:16" x14ac:dyDescent="0.3">
      <c r="A81" s="24">
        <v>229</v>
      </c>
      <c r="B81" s="24" t="s">
        <v>72</v>
      </c>
      <c r="C81" s="27">
        <v>100</v>
      </c>
      <c r="D81" s="27">
        <v>49.72</v>
      </c>
      <c r="E81" s="24">
        <v>9.75</v>
      </c>
      <c r="F81" s="24">
        <v>4.95</v>
      </c>
      <c r="G81" s="24">
        <v>3.8</v>
      </c>
      <c r="H81" s="24">
        <v>325.20999999999998</v>
      </c>
      <c r="I81" s="24">
        <v>39.07</v>
      </c>
      <c r="J81" s="24">
        <v>48.53</v>
      </c>
      <c r="K81" s="24">
        <v>162.19</v>
      </c>
      <c r="L81" s="24">
        <v>0.85</v>
      </c>
      <c r="M81" s="24">
        <v>0.05</v>
      </c>
      <c r="N81" s="24">
        <v>0.05</v>
      </c>
      <c r="O81" s="24">
        <v>3.73</v>
      </c>
      <c r="P81" s="24">
        <v>105</v>
      </c>
    </row>
    <row r="82" spans="1:16" x14ac:dyDescent="0.3">
      <c r="A82" s="24">
        <v>128</v>
      </c>
      <c r="B82" s="24" t="s">
        <v>33</v>
      </c>
      <c r="C82" s="27">
        <v>200</v>
      </c>
      <c r="D82" s="27">
        <v>27.8</v>
      </c>
      <c r="E82" s="24">
        <v>3.77</v>
      </c>
      <c r="F82" s="24">
        <v>8.5</v>
      </c>
      <c r="G82" s="24">
        <v>21.98</v>
      </c>
      <c r="H82" s="24">
        <v>778.68</v>
      </c>
      <c r="I82" s="24">
        <v>50.13</v>
      </c>
      <c r="J82" s="24">
        <v>33.57</v>
      </c>
      <c r="K82" s="24">
        <v>105.5</v>
      </c>
      <c r="L82" s="24">
        <v>1.25</v>
      </c>
      <c r="M82" s="24">
        <v>0.17499999999999999</v>
      </c>
      <c r="N82" s="24">
        <v>0.14000000000000001</v>
      </c>
      <c r="O82" s="24">
        <v>21.81</v>
      </c>
      <c r="P82" s="24">
        <v>212.49</v>
      </c>
    </row>
    <row r="83" spans="1:16" x14ac:dyDescent="0.3">
      <c r="A83" s="28">
        <v>338</v>
      </c>
      <c r="B83" s="28" t="s">
        <v>21</v>
      </c>
      <c r="C83" s="29">
        <v>130</v>
      </c>
      <c r="D83" s="29">
        <v>36</v>
      </c>
      <c r="E83" s="28">
        <f>0.004*C83</f>
        <v>0.52</v>
      </c>
      <c r="F83" s="28">
        <f>0.004*C83</f>
        <v>0.52</v>
      </c>
      <c r="G83" s="28">
        <f>0.098*C83</f>
        <v>12.74</v>
      </c>
      <c r="H83" s="28">
        <f>2.78*C83</f>
        <v>361.4</v>
      </c>
      <c r="I83" s="28">
        <f>0.16*C83</f>
        <v>20.8</v>
      </c>
      <c r="J83" s="28">
        <f>0.09*C83</f>
        <v>11.7</v>
      </c>
      <c r="K83" s="28">
        <f>0.11*C83</f>
        <v>14.3</v>
      </c>
      <c r="L83" s="28">
        <f>0.022*C83</f>
        <v>2.86</v>
      </c>
      <c r="M83" s="28">
        <f>0.0003*C83</f>
        <v>3.9E-2</v>
      </c>
      <c r="N83" s="28">
        <f>0.0002*C83</f>
        <v>2.6000000000000002E-2</v>
      </c>
      <c r="O83" s="28">
        <f>0.1*C83</f>
        <v>13</v>
      </c>
      <c r="P83" s="28">
        <f>0.47*C83</f>
        <v>61.099999999999994</v>
      </c>
    </row>
    <row r="84" spans="1:16" s="30" customFormat="1" x14ac:dyDescent="0.3">
      <c r="A84" s="24">
        <v>377</v>
      </c>
      <c r="B84" s="24" t="s">
        <v>35</v>
      </c>
      <c r="C84" s="27">
        <v>200</v>
      </c>
      <c r="D84" s="27">
        <v>3.16</v>
      </c>
      <c r="E84" s="24">
        <v>0.13</v>
      </c>
      <c r="F84" s="24">
        <v>0.02</v>
      </c>
      <c r="G84" s="24">
        <v>15.2</v>
      </c>
      <c r="H84" s="24">
        <v>21.3</v>
      </c>
      <c r="I84" s="24">
        <v>14.2</v>
      </c>
      <c r="J84" s="24">
        <v>2.4</v>
      </c>
      <c r="K84" s="24">
        <v>4.4000000000000004</v>
      </c>
      <c r="L84" s="24">
        <v>0.36</v>
      </c>
      <c r="M84" s="40">
        <v>0</v>
      </c>
      <c r="N84" s="40">
        <v>0</v>
      </c>
      <c r="O84" s="24">
        <v>2.83</v>
      </c>
      <c r="P84" s="24">
        <v>62</v>
      </c>
    </row>
    <row r="85" spans="1:16" x14ac:dyDescent="0.3">
      <c r="A85" s="24">
        <v>0</v>
      </c>
      <c r="B85" s="24" t="s">
        <v>28</v>
      </c>
      <c r="C85" s="27">
        <v>60</v>
      </c>
      <c r="D85" s="27">
        <v>5.58</v>
      </c>
      <c r="E85" s="24">
        <f>0.079*C85</f>
        <v>4.74</v>
      </c>
      <c r="F85" s="24">
        <f>0.01*C85</f>
        <v>0.6</v>
      </c>
      <c r="G85" s="24">
        <f>0.483*C85</f>
        <v>28.98</v>
      </c>
      <c r="H85" s="39">
        <v>0</v>
      </c>
      <c r="I85" s="24">
        <f>0.23*C85</f>
        <v>13.8</v>
      </c>
      <c r="J85" s="24">
        <f>0.33*C85</f>
        <v>19.8</v>
      </c>
      <c r="K85" s="24">
        <f>0.87*C85</f>
        <v>52.2</v>
      </c>
      <c r="L85" s="24">
        <f>0.011*C85</f>
        <v>0.65999999999999992</v>
      </c>
      <c r="M85" s="24">
        <f>0.001*C85</f>
        <v>0.06</v>
      </c>
      <c r="N85" s="39">
        <v>0</v>
      </c>
      <c r="O85" s="39">
        <v>0</v>
      </c>
      <c r="P85" s="24">
        <f>2.338*C85</f>
        <v>140.28</v>
      </c>
    </row>
    <row r="86" spans="1:16" x14ac:dyDescent="0.3">
      <c r="A86" s="24">
        <v>0</v>
      </c>
      <c r="B86" s="24" t="s">
        <v>22</v>
      </c>
      <c r="C86" s="27">
        <v>60</v>
      </c>
      <c r="D86" s="27">
        <v>5.58</v>
      </c>
      <c r="E86" s="24">
        <f>0.056*C86</f>
        <v>3.36</v>
      </c>
      <c r="F86" s="24">
        <f>0.011*C86</f>
        <v>0.65999999999999992</v>
      </c>
      <c r="G86" s="24">
        <f>0.494*C86</f>
        <v>29.64</v>
      </c>
      <c r="H86" s="39">
        <v>0</v>
      </c>
      <c r="I86" s="24">
        <f>0.23*C86</f>
        <v>13.8</v>
      </c>
      <c r="J86" s="24">
        <f>0.25*C86</f>
        <v>15</v>
      </c>
      <c r="K86" s="24">
        <f>1.06*C86</f>
        <v>63.6</v>
      </c>
      <c r="L86" s="24">
        <f>0.031*C86</f>
        <v>1.8599999999999999</v>
      </c>
      <c r="M86" s="24">
        <f>0.0012*C86</f>
        <v>7.1999999999999995E-2</v>
      </c>
      <c r="N86" s="39">
        <v>0</v>
      </c>
      <c r="O86" s="39">
        <v>0</v>
      </c>
      <c r="P86" s="24">
        <f>2.299*C86</f>
        <v>137.94</v>
      </c>
    </row>
    <row r="87" spans="1:16" s="23" customFormat="1" x14ac:dyDescent="0.3">
      <c r="A87" s="35"/>
      <c r="B87" s="23" t="s">
        <v>23</v>
      </c>
      <c r="C87" s="23">
        <f t="shared" ref="C87:P87" si="8">SUM(C81:C86)</f>
        <v>750</v>
      </c>
      <c r="D87" s="23">
        <f t="shared" si="8"/>
        <v>127.83999999999999</v>
      </c>
      <c r="E87" s="23">
        <f t="shared" si="8"/>
        <v>22.27</v>
      </c>
      <c r="F87" s="23">
        <f t="shared" si="8"/>
        <v>15.249999999999998</v>
      </c>
      <c r="G87" s="23">
        <f t="shared" si="8"/>
        <v>112.34</v>
      </c>
      <c r="H87" s="23">
        <f t="shared" si="8"/>
        <v>1486.59</v>
      </c>
      <c r="I87" s="23">
        <f t="shared" si="8"/>
        <v>151.80000000000001</v>
      </c>
      <c r="J87" s="23">
        <f t="shared" si="8"/>
        <v>131</v>
      </c>
      <c r="K87" s="23">
        <f t="shared" si="8"/>
        <v>402.19</v>
      </c>
      <c r="L87" s="23">
        <f t="shared" si="8"/>
        <v>7.84</v>
      </c>
      <c r="M87" s="23">
        <f t="shared" si="8"/>
        <v>0.39599999999999996</v>
      </c>
      <c r="N87" s="23">
        <f t="shared" si="8"/>
        <v>0.216</v>
      </c>
      <c r="O87" s="23">
        <f t="shared" si="8"/>
        <v>41.37</v>
      </c>
      <c r="P87" s="23">
        <f t="shared" si="8"/>
        <v>718.81</v>
      </c>
    </row>
    <row r="88" spans="1:16" s="23" customFormat="1" x14ac:dyDescent="0.3">
      <c r="A88" s="35"/>
      <c r="B88" s="23" t="s">
        <v>64</v>
      </c>
    </row>
    <row r="89" spans="1:16" x14ac:dyDescent="0.3">
      <c r="A89" s="27">
        <v>282</v>
      </c>
      <c r="B89" s="24" t="s">
        <v>82</v>
      </c>
      <c r="C89" s="27">
        <v>110</v>
      </c>
      <c r="D89" s="27">
        <v>46.25</v>
      </c>
      <c r="E89" s="24">
        <v>14.88</v>
      </c>
      <c r="F89" s="24">
        <v>12.25</v>
      </c>
      <c r="G89" s="24">
        <v>6.01</v>
      </c>
      <c r="H89" s="24">
        <v>240.64</v>
      </c>
      <c r="I89" s="24">
        <v>17.29</v>
      </c>
      <c r="J89" s="24">
        <v>14.74</v>
      </c>
      <c r="K89" s="24">
        <v>216.01</v>
      </c>
      <c r="L89" s="24">
        <v>11.2</v>
      </c>
      <c r="M89" s="24">
        <v>0.20799999999999999</v>
      </c>
      <c r="N89" s="24">
        <v>1.5660000000000001</v>
      </c>
      <c r="O89" s="39">
        <v>76.2</v>
      </c>
      <c r="P89" s="24">
        <v>209.6</v>
      </c>
    </row>
    <row r="90" spans="1:16" x14ac:dyDescent="0.3">
      <c r="A90" s="24">
        <v>203</v>
      </c>
      <c r="B90" s="24" t="s">
        <v>25</v>
      </c>
      <c r="C90" s="27">
        <v>200</v>
      </c>
      <c r="D90" s="27">
        <v>9.81</v>
      </c>
      <c r="E90" s="24">
        <v>7.4</v>
      </c>
      <c r="F90" s="24">
        <v>4.5</v>
      </c>
      <c r="G90" s="24">
        <v>41.56</v>
      </c>
      <c r="H90" s="24">
        <v>49.53</v>
      </c>
      <c r="I90" s="24">
        <v>15.75</v>
      </c>
      <c r="J90" s="24">
        <v>11.2</v>
      </c>
      <c r="K90" s="24">
        <v>49.8</v>
      </c>
      <c r="L90" s="24">
        <v>1.1200000000000001</v>
      </c>
      <c r="M90" s="24">
        <v>0.74</v>
      </c>
      <c r="N90" s="24">
        <v>2.5000000000000001E-2</v>
      </c>
      <c r="O90" s="39">
        <v>0</v>
      </c>
      <c r="P90" s="24">
        <v>236.19</v>
      </c>
    </row>
    <row r="91" spans="1:16" x14ac:dyDescent="0.3">
      <c r="A91" s="24">
        <v>376</v>
      </c>
      <c r="B91" s="24" t="s">
        <v>27</v>
      </c>
      <c r="C91" s="27">
        <v>200</v>
      </c>
      <c r="D91" s="27">
        <v>1.92</v>
      </c>
      <c r="E91" s="24">
        <v>7.0000000000000007E-2</v>
      </c>
      <c r="F91" s="24">
        <v>0.02</v>
      </c>
      <c r="G91" s="24">
        <v>15</v>
      </c>
      <c r="H91" s="24">
        <v>8.6</v>
      </c>
      <c r="I91" s="24">
        <v>11.1</v>
      </c>
      <c r="J91" s="24">
        <v>1.4</v>
      </c>
      <c r="K91" s="24">
        <v>2.8</v>
      </c>
      <c r="L91" s="24">
        <v>0.28000000000000003</v>
      </c>
      <c r="M91" s="40">
        <v>0</v>
      </c>
      <c r="N91" s="40">
        <v>0</v>
      </c>
      <c r="O91" s="24">
        <v>0.03</v>
      </c>
      <c r="P91" s="24">
        <v>60</v>
      </c>
    </row>
    <row r="92" spans="1:16" x14ac:dyDescent="0.3">
      <c r="A92" s="24"/>
      <c r="B92" s="24" t="s">
        <v>59</v>
      </c>
      <c r="C92" s="27">
        <v>100</v>
      </c>
      <c r="D92" s="27">
        <v>30</v>
      </c>
      <c r="E92" s="24">
        <f>0.0094*C92</f>
        <v>0.94000000000000006</v>
      </c>
      <c r="F92" s="24">
        <f>0.0012*C92</f>
        <v>0.12</v>
      </c>
      <c r="G92" s="24">
        <f>0.0935*C92</f>
        <v>9.35</v>
      </c>
      <c r="H92" s="24">
        <f>1.81*C92</f>
        <v>181</v>
      </c>
      <c r="I92" s="24">
        <f>0.4*100</f>
        <v>40</v>
      </c>
      <c r="J92" s="24">
        <f>0.1*100</f>
        <v>10</v>
      </c>
      <c r="K92" s="24">
        <f>0.14*100</f>
        <v>14.000000000000002</v>
      </c>
      <c r="L92" s="24">
        <f>0.001*C92</f>
        <v>0.1</v>
      </c>
      <c r="M92" s="24">
        <f>0.00087*C92</f>
        <v>8.6999999999999994E-2</v>
      </c>
      <c r="N92" s="24">
        <f>0.0004*C92</f>
        <v>0.04</v>
      </c>
      <c r="O92" s="24">
        <f>0.532*C92</f>
        <v>53.2</v>
      </c>
      <c r="P92" s="24">
        <f>0.47*C92</f>
        <v>47</v>
      </c>
    </row>
    <row r="93" spans="1:16" x14ac:dyDescent="0.3">
      <c r="A93" s="24">
        <v>0</v>
      </c>
      <c r="B93" s="24" t="s">
        <v>22</v>
      </c>
      <c r="C93" s="27">
        <v>60</v>
      </c>
      <c r="D93" s="27">
        <v>5.58</v>
      </c>
      <c r="E93" s="24">
        <f>0.056*C93</f>
        <v>3.36</v>
      </c>
      <c r="F93" s="24">
        <f>0.011*C93</f>
        <v>0.65999999999999992</v>
      </c>
      <c r="G93" s="24">
        <f>0.494*C93</f>
        <v>29.64</v>
      </c>
      <c r="H93" s="39">
        <v>0</v>
      </c>
      <c r="I93" s="24">
        <f>0.23*C93</f>
        <v>13.8</v>
      </c>
      <c r="J93" s="24">
        <f>0.25*C93</f>
        <v>15</v>
      </c>
      <c r="K93" s="24">
        <f>1.06*C93</f>
        <v>63.6</v>
      </c>
      <c r="L93" s="24">
        <f>0.031*C93</f>
        <v>1.8599999999999999</v>
      </c>
      <c r="M93" s="24">
        <f>0.0012*C93</f>
        <v>7.1999999999999995E-2</v>
      </c>
      <c r="N93" s="39">
        <v>0</v>
      </c>
      <c r="O93" s="39">
        <v>0</v>
      </c>
      <c r="P93" s="24">
        <f>2.299*C93</f>
        <v>137.94</v>
      </c>
    </row>
    <row r="94" spans="1:16" x14ac:dyDescent="0.3">
      <c r="A94" s="24">
        <v>0</v>
      </c>
      <c r="B94" s="24" t="s">
        <v>28</v>
      </c>
      <c r="C94" s="27">
        <v>60</v>
      </c>
      <c r="D94" s="27">
        <v>5.58</v>
      </c>
      <c r="E94" s="24">
        <f>0.079*C94</f>
        <v>4.74</v>
      </c>
      <c r="F94" s="24">
        <f>0.01*C94</f>
        <v>0.6</v>
      </c>
      <c r="G94" s="24">
        <f>0.483*C94</f>
        <v>28.98</v>
      </c>
      <c r="H94" s="39">
        <v>0</v>
      </c>
      <c r="I94" s="24">
        <f>0.23*C94</f>
        <v>13.8</v>
      </c>
      <c r="J94" s="24">
        <f>0.33*C94</f>
        <v>19.8</v>
      </c>
      <c r="K94" s="24">
        <f>0.87*C94</f>
        <v>52.2</v>
      </c>
      <c r="L94" s="24">
        <f>0.011*C94</f>
        <v>0.65999999999999992</v>
      </c>
      <c r="M94" s="24">
        <f>0.001*C94</f>
        <v>0.06</v>
      </c>
      <c r="N94" s="24">
        <v>0</v>
      </c>
      <c r="O94" s="24">
        <v>0</v>
      </c>
      <c r="P94" s="24">
        <f>2.338*C94</f>
        <v>140.28</v>
      </c>
    </row>
    <row r="95" spans="1:16" s="23" customFormat="1" x14ac:dyDescent="0.3">
      <c r="A95" s="35"/>
      <c r="B95" s="23" t="s">
        <v>23</v>
      </c>
      <c r="C95" s="23">
        <f t="shared" ref="C95:P95" si="9">SUM(C89:C94)</f>
        <v>730</v>
      </c>
      <c r="D95" s="23">
        <f t="shared" si="9"/>
        <v>99.14</v>
      </c>
      <c r="E95" s="23">
        <f t="shared" si="9"/>
        <v>31.39</v>
      </c>
      <c r="F95" s="23">
        <f t="shared" si="9"/>
        <v>18.150000000000002</v>
      </c>
      <c r="G95" s="23">
        <f t="shared" si="9"/>
        <v>130.54</v>
      </c>
      <c r="H95" s="23">
        <f t="shared" si="9"/>
        <v>479.77</v>
      </c>
      <c r="I95" s="23">
        <f t="shared" si="9"/>
        <v>111.74</v>
      </c>
      <c r="J95" s="23">
        <f t="shared" si="9"/>
        <v>72.14</v>
      </c>
      <c r="K95" s="23">
        <f t="shared" si="9"/>
        <v>398.41</v>
      </c>
      <c r="L95" s="23">
        <f t="shared" si="9"/>
        <v>15.219999999999999</v>
      </c>
      <c r="M95" s="23">
        <f t="shared" si="9"/>
        <v>1.167</v>
      </c>
      <c r="N95" s="23">
        <f t="shared" si="9"/>
        <v>1.631</v>
      </c>
      <c r="O95" s="23">
        <f t="shared" si="9"/>
        <v>129.43</v>
      </c>
      <c r="P95" s="23">
        <f t="shared" si="9"/>
        <v>831.01</v>
      </c>
    </row>
    <row r="96" spans="1:16" s="23" customFormat="1" x14ac:dyDescent="0.3">
      <c r="A96" s="35"/>
    </row>
    <row r="97" spans="1:16" s="23" customFormat="1" x14ac:dyDescent="0.3">
      <c r="A97" s="37"/>
      <c r="B97" s="23" t="s">
        <v>48</v>
      </c>
      <c r="C97" s="23">
        <f t="shared" ref="C97:P97" si="10">(C19+C55+C87+C72+C79+C64+C47+C38+C95+C28)/10</f>
        <v>717.5</v>
      </c>
      <c r="D97" s="43">
        <f t="shared" si="10"/>
        <v>110.005</v>
      </c>
      <c r="E97" s="23">
        <f t="shared" si="10"/>
        <v>30.884000000000004</v>
      </c>
      <c r="F97" s="23">
        <f t="shared" si="10"/>
        <v>24.583000000000002</v>
      </c>
      <c r="G97" s="23">
        <f t="shared" si="10"/>
        <v>128.50349999999997</v>
      </c>
      <c r="H97" s="23">
        <f t="shared" si="10"/>
        <v>896.88600000000008</v>
      </c>
      <c r="I97" s="23">
        <f t="shared" si="10"/>
        <v>189.48099999999999</v>
      </c>
      <c r="J97" s="23">
        <f t="shared" si="10"/>
        <v>147.13600000000002</v>
      </c>
      <c r="K97" s="23">
        <f t="shared" si="10"/>
        <v>486.75500000000011</v>
      </c>
      <c r="L97" s="23">
        <f t="shared" si="10"/>
        <v>9.1099999999999977</v>
      </c>
      <c r="M97" s="23">
        <f t="shared" si="10"/>
        <v>0.49099999999999999</v>
      </c>
      <c r="N97" s="23">
        <f t="shared" si="10"/>
        <v>0.42000000000000004</v>
      </c>
      <c r="O97" s="23">
        <f t="shared" si="10"/>
        <v>29.1</v>
      </c>
      <c r="P97" s="23">
        <f t="shared" si="10"/>
        <v>881.38699999999994</v>
      </c>
    </row>
    <row r="99" spans="1:16" x14ac:dyDescent="0.3">
      <c r="B99" s="21" t="s">
        <v>67</v>
      </c>
    </row>
    <row r="100" spans="1:16" s="23" customFormat="1" x14ac:dyDescent="0.3"/>
    <row r="101" spans="1:16" x14ac:dyDescent="0.3">
      <c r="B101" s="21" t="s">
        <v>49</v>
      </c>
    </row>
    <row r="102" spans="1:16" x14ac:dyDescent="0.3">
      <c r="B102" s="21" t="s">
        <v>50</v>
      </c>
    </row>
    <row r="103" spans="1:16" x14ac:dyDescent="0.3">
      <c r="B103" s="21" t="s">
        <v>51</v>
      </c>
    </row>
    <row r="104" spans="1:16" x14ac:dyDescent="0.3">
      <c r="B104" s="21" t="s">
        <v>52</v>
      </c>
    </row>
    <row r="105" spans="1:16" x14ac:dyDescent="0.3">
      <c r="B105" s="21" t="s">
        <v>53</v>
      </c>
    </row>
    <row r="106" spans="1:16" x14ac:dyDescent="0.3">
      <c r="B106" s="21" t="s">
        <v>54</v>
      </c>
    </row>
    <row r="107" spans="1:16" x14ac:dyDescent="0.3">
      <c r="B107" s="21" t="s">
        <v>55</v>
      </c>
    </row>
  </sheetData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Завтрак 7-11 лет</vt:lpstr>
      <vt:lpstr>Обед 7-11 лет</vt:lpstr>
      <vt:lpstr>Завтрак 12-18 лет</vt:lpstr>
      <vt:lpstr>обед 12-18 лет</vt:lpstr>
      <vt:lpstr>'Завтрак 7-11 лет'!Область_печати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2025-01-18T10:30:30Z</dcterms:modified>
</cp:coreProperties>
</file>